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hadzka" sheetId="1" state="visible" r:id="rId1"/>
    <sheet xmlns:r="http://schemas.openxmlformats.org/officeDocument/2006/relationships" name="Prehlad" sheetId="2" state="visible" r:id="rId2"/>
    <sheet xmlns:r="http://schemas.openxmlformats.org/officeDocument/2006/relationships" name="Na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hh:mm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color rgb="001E293B"/>
      <sz val="10"/>
    </font>
    <font>
      <name val="Calibri"/>
      <b val="1"/>
      <color rgb="001E293B"/>
      <sz val="10"/>
    </font>
    <font>
      <name val="Calibri"/>
      <b val="1"/>
      <color rgb="00C8102E"/>
      <sz val="10"/>
    </font>
    <font>
      <name val="Calibri"/>
      <b val="1"/>
      <color rgb="0016A34A"/>
      <sz val="10"/>
    </font>
    <font>
      <name val="Calibri"/>
      <b val="1"/>
      <color rgb="00DC2626"/>
      <sz val="10"/>
    </font>
    <font>
      <name val="Calibri"/>
      <b val="1"/>
      <color rgb="0094A3B8"/>
      <sz val="9"/>
    </font>
    <font>
      <name val="Calibri"/>
      <b val="1"/>
      <color rgb="000F172A"/>
      <sz val="14"/>
    </font>
    <font>
      <name val="Calibri"/>
      <b val="1"/>
      <color rgb="00FFFFFF"/>
      <sz val="10"/>
    </font>
  </fonts>
  <fills count="12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E2E8F0"/>
      </patternFill>
    </fill>
    <fill>
      <patternFill patternType="solid">
        <fgColor rgb="00F1F5F9"/>
      </patternFill>
    </fill>
    <fill>
      <patternFill patternType="solid">
        <fgColor rgb="00FEF2F2"/>
      </patternFill>
    </fill>
    <fill>
      <patternFill patternType="solid">
        <fgColor rgb="00C8102E"/>
      </patternFill>
    </fill>
    <fill>
      <patternFill patternType="solid">
        <fgColor rgb="00E0F2FE"/>
      </patternFill>
    </fill>
  </fills>
  <borders count="7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 style="thin">
        <color rgb="00D1D5DB"/>
      </left>
      <right style="thin">
        <color rgb="00D1D5DB"/>
      </right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2" fontId="3" fillId="4" borderId="1" applyAlignment="1" pivotButton="0" quotePrefix="0" xfId="0">
      <alignment horizontal="center" vertical="center"/>
    </xf>
    <xf numFmtId="164" fontId="3" fillId="6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/>
    </xf>
    <xf numFmtId="2" fontId="3" fillId="6" borderId="1" applyAlignment="1" pivotButton="0" quotePrefix="0" xfId="0">
      <alignment horizontal="center" vertical="center"/>
    </xf>
    <xf numFmtId="0" fontId="5" fillId="7" borderId="1" applyAlignment="1" pivotButton="0" quotePrefix="0" xfId="0">
      <alignment horizontal="center" vertical="center"/>
    </xf>
    <xf numFmtId="0" fontId="4" fillId="7" borderId="1" applyAlignment="1" pivotButton="0" quotePrefix="0" xfId="0">
      <alignment horizontal="center" vertical="center"/>
    </xf>
    <xf numFmtId="2" fontId="4" fillId="7" borderId="1" applyAlignment="1" pivotButton="0" quotePrefix="0" xfId="0">
      <alignment horizontal="center" vertical="center"/>
    </xf>
    <xf numFmtId="0" fontId="6" fillId="8" borderId="1" applyAlignment="1" pivotButton="0" quotePrefix="0" xfId="0">
      <alignment horizontal="center" vertical="center"/>
    </xf>
    <xf numFmtId="0" fontId="4" fillId="8" borderId="1" applyAlignment="1" pivotButton="0" quotePrefix="0" xfId="0">
      <alignment horizontal="center" vertical="center"/>
    </xf>
    <xf numFmtId="2" fontId="4" fillId="8" borderId="1" applyAlignment="1" pivotButton="0" quotePrefix="0" xfId="0">
      <alignment horizontal="center" vertical="center"/>
    </xf>
    <xf numFmtId="0" fontId="7" fillId="9" borderId="1" applyAlignment="1" pivotButton="0" quotePrefix="0" xfId="0">
      <alignment horizontal="center" vertical="center"/>
    </xf>
    <xf numFmtId="0" fontId="4" fillId="9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2" fillId="10" borderId="1" applyAlignment="1" pivotButton="0" quotePrefix="0" xfId="0">
      <alignment horizontal="center" vertical="center"/>
    </xf>
    <xf numFmtId="0" fontId="8" fillId="2" borderId="1" applyAlignment="1" pivotButton="0" quotePrefix="0" xfId="0">
      <alignment horizontal="center" vertical="center"/>
    </xf>
    <xf numFmtId="2" fontId="9" fillId="11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left" vertical="center"/>
    </xf>
    <xf numFmtId="10" fontId="3" fillId="6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10" fontId="3" fillId="4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10" fillId="10" borderId="1" applyAlignment="1" pivotButton="0" quotePrefix="0" xfId="0">
      <alignment horizontal="left" vertical="center"/>
    </xf>
    <xf numFmtId="0" fontId="3" fillId="0" borderId="2" applyAlignment="1" pivotButton="0" quotePrefix="0" xfId="0">
      <alignment horizontal="left" vertical="center" wrapText="1"/>
    </xf>
    <xf numFmtId="0" fontId="0" fillId="0" borderId="5" pivotButton="0" quotePrefix="0" xfId="0"/>
    <xf numFmtId="0" fontId="0" fillId="0" borderId="6" pivotButton="0" quotePrefix="0" xfId="0"/>
  </cellXfs>
  <cellStyles count="1">
    <cellStyle name="Normal" xfId="0" builtinId="0" hidden="0"/>
  </cellStyles>
  <dxfs count="2">
    <dxf>
      <font>
        <name val="Calibri"/>
        <b val="1"/>
        <color rgb="0016A34A"/>
        <sz val="10"/>
      </font>
      <fill>
        <patternFill patternType="solid">
          <fgColor rgb="00DCFCE7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Odpracovane hodiny podla zamestnanca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'Prehlad'!D7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'Prehlad'!$A$8:$A$17</f>
            </numRef>
          </cat>
          <val>
            <numRef>
              <f>'Prehlad'!$D$8:$D$17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Zamestnanec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Hodiny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Typy zaznamov - rozdelenie</a:t>
            </a:r>
          </a:p>
        </rich>
      </tx>
    </title>
    <plotArea>
      <pieChart>
        <varyColors val="1"/>
        <ser>
          <idx val="0"/>
          <order val="0"/>
          <tx>
            <strRef>
              <f>'Prehlad'!B38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'Prehlad'!$A$39:$A$41</f>
            </numRef>
          </cat>
          <val>
            <numRef>
              <f>'Prehlad'!$B$39:$B$41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19</row>
      <rowOff>0</rowOff>
    </from>
    <ext cx="720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19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18" customWidth="1" min="3" max="3"/>
    <col width="16" customWidth="1" min="4" max="4"/>
    <col width="10" customWidth="1" min="5" max="5"/>
    <col width="10" customWidth="1" min="6" max="6"/>
    <col width="15" customWidth="1" min="7" max="7"/>
    <col width="15" customWidth="1" min="8" max="8"/>
    <col width="13" customWidth="1" min="9" max="9"/>
    <col width="12" customWidth="1" min="10" max="10"/>
    <col width="14" customWidth="1" min="11" max="11"/>
    <col width="18" customWidth="1" min="12" max="12"/>
    <col width="20" customWidth="1" min="13" max="13"/>
    <col width="16" customWidth="1" min="14" max="14"/>
  </cols>
  <sheetData>
    <row r="1" ht="32" customHeight="1">
      <c r="A1" s="1" t="inlineStr">
        <is>
          <t>DOCHADZKA ZAMESTNANCOV - EVIDENCIA JUNA 2026</t>
        </is>
      </c>
      <c r="B1" s="31" t="n"/>
      <c r="C1" s="31" t="n"/>
      <c r="D1" s="31" t="n"/>
      <c r="E1" s="31" t="n"/>
      <c r="F1" s="31" t="n"/>
      <c r="G1" s="31" t="n"/>
      <c r="H1" s="31" t="n"/>
      <c r="I1" s="31" t="n"/>
      <c r="J1" s="31" t="n"/>
      <c r="K1" s="31" t="n"/>
      <c r="L1" s="31" t="n"/>
      <c r="M1" s="31" t="n"/>
      <c r="N1" s="32" t="n"/>
    </row>
    <row r="2" ht="28" customHeight="1">
      <c r="A2" s="2" t="inlineStr">
        <is>
          <t>Datum</t>
        </is>
      </c>
      <c r="B2" s="2" t="inlineStr">
        <is>
          <t>Meno a priezvisko</t>
        </is>
      </c>
      <c r="C2" s="2" t="inlineStr">
        <is>
          <t>Oddelenie</t>
        </is>
      </c>
      <c r="D2" s="2" t="inlineStr">
        <is>
          <t>Mesto</t>
        </is>
      </c>
      <c r="E2" s="2" t="inlineStr">
        <is>
          <t>Prichod</t>
        </is>
      </c>
      <c r="F2" s="2" t="inlineStr">
        <is>
          <t>Odchod</t>
        </is>
      </c>
      <c r="G2" s="2" t="inlineStr">
        <is>
          <t>Prestavka (min)</t>
        </is>
      </c>
      <c r="H2" s="2" t="inlineStr">
        <is>
          <t>Odprac. hodiny</t>
        </is>
      </c>
      <c r="I2" s="2" t="inlineStr">
        <is>
          <t>Plan. hodiny</t>
        </is>
      </c>
      <c r="J2" s="2" t="inlineStr">
        <is>
          <t>Nadcas</t>
        </is>
      </c>
      <c r="K2" s="2" t="inlineStr">
        <is>
          <t>Meskanie (min)</t>
        </is>
      </c>
      <c r="L2" s="2" t="inlineStr">
        <is>
          <t>Typ zaznamu</t>
        </is>
      </c>
      <c r="M2" s="2" t="inlineStr">
        <is>
          <t>Poznamka</t>
        </is>
      </c>
      <c r="N2" s="2" t="inlineStr">
        <is>
          <t>Schvalil</t>
        </is>
      </c>
    </row>
    <row r="3">
      <c r="A3" s="3" t="inlineStr">
        <is>
          <t>02.06.2026</t>
        </is>
      </c>
      <c r="B3" s="4" t="inlineStr">
        <is>
          <t>Jan Novak</t>
        </is>
      </c>
      <c r="C3" s="5" t="inlineStr">
        <is>
          <t>IT</t>
        </is>
      </c>
      <c r="D3" s="5" t="inlineStr">
        <is>
          <t>Bratislava</t>
        </is>
      </c>
      <c r="E3" s="6" t="n">
        <v>0.3229166666666667</v>
      </c>
      <c r="F3" s="6" t="n">
        <v>0.6875</v>
      </c>
      <c r="G3" s="7" t="n">
        <v>30</v>
      </c>
      <c r="H3" s="8">
        <f>IFERROR((F3-E3)*24-G3/60,0)</f>
        <v/>
      </c>
      <c r="I3" s="5" t="n">
        <v>8</v>
      </c>
      <c r="J3" s="8">
        <f>IFERROR(IF(H3&gt;I3,H3-I3,0),0)</f>
        <v/>
      </c>
      <c r="K3" s="8">
        <f>IFERROR(IF(E3&gt;0,IF(E3&gt;0.3333333333333333,(E3-0.3333333333333333)*1440,0),0),0)</f>
        <v/>
      </c>
      <c r="L3" s="5">
        <f>IFERROR(IF(H3=0,"Nepritomnost",IF(H3&lt;I3,"Skratena zmena","Plna zmena")),"")</f>
        <v/>
      </c>
      <c r="M3" s="4" t="inlineStr">
        <is>
          <t>home office</t>
        </is>
      </c>
      <c r="N3" s="5" t="inlineStr">
        <is>
          <t>P. Kovac</t>
        </is>
      </c>
    </row>
    <row r="4">
      <c r="A4" s="9" t="inlineStr">
        <is>
          <t>03.06.2026</t>
        </is>
      </c>
      <c r="B4" s="4" t="inlineStr">
        <is>
          <t>Maria Kovacova</t>
        </is>
      </c>
      <c r="C4" s="10" t="inlineStr">
        <is>
          <t>Uctovnictvo</t>
        </is>
      </c>
      <c r="D4" s="10" t="inlineStr">
        <is>
          <t>Kosice</t>
        </is>
      </c>
      <c r="E4" s="6" t="n">
        <v>0.34375</v>
      </c>
      <c r="F4" s="6" t="n">
        <v>0.7083333333333334</v>
      </c>
      <c r="G4" s="7" t="n">
        <v>45</v>
      </c>
      <c r="H4" s="11">
        <f>IFERROR((F4-E4)*24-G4/60,0)</f>
        <v/>
      </c>
      <c r="I4" s="10" t="n">
        <v>8</v>
      </c>
      <c r="J4" s="11">
        <f>IFERROR(IF(H4&gt;I4,H4-I4,0),0)</f>
        <v/>
      </c>
      <c r="K4" s="11">
        <f>IFERROR(IF(E4&gt;0,IF(E4&gt;0.3333333333333333,(E4-0.3333333333333333)*1440,0),0),0)</f>
        <v/>
      </c>
      <c r="L4" s="10">
        <f>IFERROR(IF(H4=0,"Nepritomnost",IF(H4&lt;I4,"Skratena zmena","Plna zmena")),"")</f>
        <v/>
      </c>
      <c r="M4" s="4" t="inlineStr">
        <is>
          <t>lekar</t>
        </is>
      </c>
      <c r="N4" s="10" t="inlineStr">
        <is>
          <t>P. Kovac</t>
        </is>
      </c>
    </row>
    <row r="5">
      <c r="A5" s="3" t="inlineStr">
        <is>
          <t>04.06.2026</t>
        </is>
      </c>
      <c r="B5" s="4" t="inlineStr">
        <is>
          <t>Peter Horvath</t>
        </is>
      </c>
      <c r="C5" s="5" t="inlineStr">
        <is>
          <t>Obchod</t>
        </is>
      </c>
      <c r="D5" s="5" t="inlineStr">
        <is>
          <t>Zilina</t>
        </is>
      </c>
      <c r="E5" s="6" t="n">
        <v>0.3263888888888889</v>
      </c>
      <c r="F5" s="6" t="n">
        <v>0.71875</v>
      </c>
      <c r="G5" s="7" t="n">
        <v>30</v>
      </c>
      <c r="H5" s="8">
        <f>IFERROR((F5-E5)*24-G5/60,0)</f>
        <v/>
      </c>
      <c r="I5" s="5" t="n">
        <v>8</v>
      </c>
      <c r="J5" s="8">
        <f>IFERROR(IF(H5&gt;I5,H5-I5,0),0)</f>
        <v/>
      </c>
      <c r="K5" s="8">
        <f>IFERROR(IF(E5&gt;0,IF(E5&gt;0.3333333333333333,(E5-0.3333333333333333)*1440,0),0),0)</f>
        <v/>
      </c>
      <c r="L5" s="5">
        <f>IFERROR(IF(H5=0,"Nepritomnost",IF(H5&lt;I5,"Skratena zmena","Plna zmena")),"")</f>
        <v/>
      </c>
      <c r="M5" s="4" t="inlineStr">
        <is>
          <t>sluzobna cesta</t>
        </is>
      </c>
      <c r="N5" s="5" t="inlineStr">
        <is>
          <t>J. Novak</t>
        </is>
      </c>
    </row>
    <row r="6">
      <c r="A6" s="9" t="inlineStr">
        <is>
          <t>05.06.2026</t>
        </is>
      </c>
      <c r="B6" s="4" t="inlineStr">
        <is>
          <t>Zuzana Tothova</t>
        </is>
      </c>
      <c r="C6" s="10" t="inlineStr">
        <is>
          <t>HR</t>
        </is>
      </c>
      <c r="D6" s="10" t="inlineStr">
        <is>
          <t>Nitra</t>
        </is>
      </c>
      <c r="E6" s="6" t="n">
        <v>0.3819444444444444</v>
      </c>
      <c r="F6" s="6" t="n">
        <v>0.6666666666666666</v>
      </c>
      <c r="G6" s="7" t="n">
        <v>30</v>
      </c>
      <c r="H6" s="11">
        <f>IFERROR((F6-E6)*24-G6/60,0)</f>
        <v/>
      </c>
      <c r="I6" s="10" t="n">
        <v>8</v>
      </c>
      <c r="J6" s="11">
        <f>IFERROR(IF(H6&gt;I6,H6-I6,0),0)</f>
        <v/>
      </c>
      <c r="K6" s="11">
        <f>IFERROR(IF(E6&gt;0,IF(E6&gt;0.3333333333333333,(E6-0.3333333333333333)*1440,0),0),0)</f>
        <v/>
      </c>
      <c r="L6" s="10">
        <f>IFERROR(IF(H6=0,"Nepritomnost",IF(H6&lt;I6,"Skratena zmena","Plna zmena")),"")</f>
        <v/>
      </c>
      <c r="M6" s="4" t="inlineStr">
        <is>
          <t>PN</t>
        </is>
      </c>
      <c r="N6" s="10" t="inlineStr">
        <is>
          <t>M. Balaz</t>
        </is>
      </c>
    </row>
    <row r="7">
      <c r="A7" s="3" t="inlineStr">
        <is>
          <t>06.06.2026</t>
        </is>
      </c>
      <c r="B7" s="4" t="inlineStr">
        <is>
          <t>Martin Balaz</t>
        </is>
      </c>
      <c r="C7" s="5" t="inlineStr">
        <is>
          <t>Logistika</t>
        </is>
      </c>
      <c r="D7" s="5" t="inlineStr">
        <is>
          <t>Presov</t>
        </is>
      </c>
      <c r="E7" s="6" t="n">
        <v>0.3333333333333333</v>
      </c>
      <c r="F7" s="6" t="n">
        <v>0.6875</v>
      </c>
      <c r="G7" s="7" t="n">
        <v>30</v>
      </c>
      <c r="H7" s="8">
        <f>IFERROR((F7-E7)*24-G7/60,0)</f>
        <v/>
      </c>
      <c r="I7" s="5" t="n">
        <v>8</v>
      </c>
      <c r="J7" s="8">
        <f>IFERROR(IF(H7&gt;I7,H7-I7,0),0)</f>
        <v/>
      </c>
      <c r="K7" s="8">
        <f>IFERROR(IF(E7&gt;0,IF(E7&gt;0.3333333333333333,(E7-0.3333333333333333)*1440,0),0),0)</f>
        <v/>
      </c>
      <c r="L7" s="5">
        <f>IFERROR(IF(H7=0,"Nepritomnost",IF(H7&lt;I7,"Skratena zmena","Plna zmena")),"")</f>
        <v/>
      </c>
      <c r="M7" s="4" t="inlineStr">
        <is>
          <t>skolenie</t>
        </is>
      </c>
      <c r="N7" s="5" t="inlineStr">
        <is>
          <t>P. Kovac</t>
        </is>
      </c>
    </row>
    <row r="8">
      <c r="A8" s="9" t="inlineStr">
        <is>
          <t>09.06.2026</t>
        </is>
      </c>
      <c r="B8" s="4" t="inlineStr">
        <is>
          <t>Katarina Hudakova</t>
        </is>
      </c>
      <c r="C8" s="10" t="inlineStr">
        <is>
          <t>Obchod</t>
        </is>
      </c>
      <c r="D8" s="10" t="inlineStr">
        <is>
          <t>Banska Bystrica</t>
        </is>
      </c>
      <c r="E8" s="6" t="n">
        <v>0.3333333333333333</v>
      </c>
      <c r="F8" s="6" t="n">
        <v>0.7291666666666666</v>
      </c>
      <c r="G8" s="7" t="n">
        <v>60</v>
      </c>
      <c r="H8" s="11">
        <f>IFERROR((F8-E8)*24-G8/60,0)</f>
        <v/>
      </c>
      <c r="I8" s="10" t="n">
        <v>8</v>
      </c>
      <c r="J8" s="11">
        <f>IFERROR(IF(H8&gt;I8,H8-I8,0),0)</f>
        <v/>
      </c>
      <c r="K8" s="11">
        <f>IFERROR(IF(E8&gt;0,IF(E8&gt;0.3333333333333333,(E8-0.3333333333333333)*1440,0),0),0)</f>
        <v/>
      </c>
      <c r="L8" s="10">
        <f>IFERROR(IF(H8=0,"Nepritomnost",IF(H8&lt;I8,"Skratena zmena","Plna zmena")),"")</f>
        <v/>
      </c>
      <c r="M8" s="4" t="inlineStr">
        <is>
          <t>plna zmena</t>
        </is>
      </c>
      <c r="N8" s="10" t="inlineStr">
        <is>
          <t>J. Novak</t>
        </is>
      </c>
    </row>
    <row r="9">
      <c r="A9" s="3" t="inlineStr">
        <is>
          <t>10.06.2026</t>
        </is>
      </c>
      <c r="B9" s="4" t="inlineStr">
        <is>
          <t>Lukas Varga</t>
        </is>
      </c>
      <c r="C9" s="5" t="inlineStr">
        <is>
          <t>IT</t>
        </is>
      </c>
      <c r="D9" s="5" t="inlineStr">
        <is>
          <t>Trnava</t>
        </is>
      </c>
      <c r="E9" s="6" t="n">
        <v>0</v>
      </c>
      <c r="F9" s="6" t="n">
        <v>0</v>
      </c>
      <c r="G9" s="7" t="n">
        <v>0</v>
      </c>
      <c r="H9" s="8">
        <f>IFERROR((F9-E9)*24-G9/60,0)</f>
        <v/>
      </c>
      <c r="I9" s="5" t="n">
        <v>8</v>
      </c>
      <c r="J9" s="8">
        <f>IFERROR(IF(H9&gt;I9,H9-I9,0),0)</f>
        <v/>
      </c>
      <c r="K9" s="8">
        <f>IFERROR(IF(E9&gt;0,IF(E9&gt;0.3333333333333333,(E9-0.3333333333333333)*1440,0),0),0)</f>
        <v/>
      </c>
      <c r="L9" s="5">
        <f>IFERROR(IF(H9=0,"Nepritomnost",IF(H9&lt;I9,"Skratena zmena","Plna zmena")),"")</f>
        <v/>
      </c>
      <c r="M9" s="4" t="inlineStr">
        <is>
          <t>PN</t>
        </is>
      </c>
      <c r="N9" s="5" t="inlineStr">
        <is>
          <t>P. Kovac</t>
        </is>
      </c>
    </row>
    <row r="10">
      <c r="A10" s="9" t="inlineStr">
        <is>
          <t>11.06.2026</t>
        </is>
      </c>
      <c r="B10" s="4" t="inlineStr">
        <is>
          <t>Eva Simkova</t>
        </is>
      </c>
      <c r="C10" s="10" t="inlineStr">
        <is>
          <t>Uctovnictvo</t>
        </is>
      </c>
      <c r="D10" s="10" t="inlineStr">
        <is>
          <t>Trencin</t>
        </is>
      </c>
      <c r="E10" s="6" t="n">
        <v>0.3298611111111111</v>
      </c>
      <c r="F10" s="6" t="n">
        <v>0.6458333333333334</v>
      </c>
      <c r="G10" s="7" t="n">
        <v>30</v>
      </c>
      <c r="H10" s="11">
        <f>IFERROR((F10-E10)*24-G10/60,0)</f>
        <v/>
      </c>
      <c r="I10" s="10" t="n">
        <v>8</v>
      </c>
      <c r="J10" s="11">
        <f>IFERROR(IF(H10&gt;I10,H10-I10,0),0)</f>
        <v/>
      </c>
      <c r="K10" s="11">
        <f>IFERROR(IF(E10&gt;0,IF(E10&gt;0.3333333333333333,(E10-0.3333333333333333)*1440,0),0),0)</f>
        <v/>
      </c>
      <c r="L10" s="10">
        <f>IFERROR(IF(H10=0,"Nepritomnost",IF(H10&lt;I10,"Skratena zmena","Plna zmena")),"")</f>
        <v/>
      </c>
      <c r="M10" s="4" t="inlineStr">
        <is>
          <t>home office</t>
        </is>
      </c>
      <c r="N10" s="10" t="inlineStr">
        <is>
          <t>P. Kovac</t>
        </is>
      </c>
    </row>
    <row r="11">
      <c r="A11" s="3" t="inlineStr">
        <is>
          <t>12.06.2026</t>
        </is>
      </c>
      <c r="B11" s="4" t="inlineStr">
        <is>
          <t>Tomas Bielik</t>
        </is>
      </c>
      <c r="C11" s="5" t="inlineStr">
        <is>
          <t>HR</t>
        </is>
      </c>
      <c r="D11" s="5" t="inlineStr">
        <is>
          <t>Martin</t>
        </is>
      </c>
      <c r="E11" s="6" t="n">
        <v>0.3333333333333333</v>
      </c>
      <c r="F11" s="6" t="n">
        <v>0.75</v>
      </c>
      <c r="G11" s="7" t="n">
        <v>60</v>
      </c>
      <c r="H11" s="8">
        <f>IFERROR((F11-E11)*24-G11/60,0)</f>
        <v/>
      </c>
      <c r="I11" s="5" t="n">
        <v>8</v>
      </c>
      <c r="J11" s="8">
        <f>IFERROR(IF(H11&gt;I11,H11-I11,0),0)</f>
        <v/>
      </c>
      <c r="K11" s="8">
        <f>IFERROR(IF(E11&gt;0,IF(E11&gt;0.3333333333333333,(E11-0.3333333333333333)*1440,0),0),0)</f>
        <v/>
      </c>
      <c r="L11" s="5">
        <f>IFERROR(IF(H11=0,"Nepritomnost",IF(H11&lt;I11,"Skratena zmena","Plna zmena")),"")</f>
        <v/>
      </c>
      <c r="M11" s="4" t="inlineStr">
        <is>
          <t>nadcas projekt</t>
        </is>
      </c>
      <c r="N11" s="5" t="inlineStr">
        <is>
          <t>M. Balaz</t>
        </is>
      </c>
    </row>
    <row r="12">
      <c r="A12" s="9" t="inlineStr">
        <is>
          <t>13.06.2026</t>
        </is>
      </c>
      <c r="B12" s="4" t="inlineStr">
        <is>
          <t>Veronika Rybarova</t>
        </is>
      </c>
      <c r="C12" s="10" t="inlineStr">
        <is>
          <t>Logistika</t>
        </is>
      </c>
      <c r="D12" s="10" t="inlineStr">
        <is>
          <t>Poprad</t>
        </is>
      </c>
      <c r="E12" s="6" t="n">
        <v>0.3368055555555556</v>
      </c>
      <c r="F12" s="6" t="n">
        <v>0.6979166666666666</v>
      </c>
      <c r="G12" s="7" t="n">
        <v>45</v>
      </c>
      <c r="H12" s="11">
        <f>IFERROR((F12-E12)*24-G12/60,0)</f>
        <v/>
      </c>
      <c r="I12" s="10" t="n">
        <v>8</v>
      </c>
      <c r="J12" s="11">
        <f>IFERROR(IF(H12&gt;I12,H12-I12,0),0)</f>
        <v/>
      </c>
      <c r="K12" s="11">
        <f>IFERROR(IF(E12&gt;0,IF(E12&gt;0.3333333333333333,(E12-0.3333333333333333)*1440,0),0),0)</f>
        <v/>
      </c>
      <c r="L12" s="10">
        <f>IFERROR(IF(H12=0,"Nepritomnost",IF(H12&lt;I12,"Skratena zmena","Plna zmena")),"")</f>
        <v/>
      </c>
      <c r="M12" s="4" t="inlineStr">
        <is>
          <t>plna zmena</t>
        </is>
      </c>
      <c r="N12" s="10" t="inlineStr">
        <is>
          <t>J. Novak</t>
        </is>
      </c>
    </row>
    <row r="13"/>
    <row r="14" ht="24" customHeight="1">
      <c r="A14" s="12" t="inlineStr">
        <is>
          <t>SUHRN</t>
        </is>
      </c>
      <c r="B14" s="13" t="n"/>
      <c r="C14" s="13" t="n"/>
      <c r="D14" s="13" t="n"/>
      <c r="E14" s="13" t="n"/>
      <c r="F14" s="13" t="n"/>
      <c r="G14" s="13" t="n"/>
      <c r="H14" s="14">
        <f>IFERROR(SUM(H3:H12),0)</f>
        <v/>
      </c>
      <c r="I14" s="13" t="n"/>
      <c r="J14" s="14">
        <f>IFERROR(SUM(J3:J12),0)</f>
        <v/>
      </c>
      <c r="K14" s="14">
        <f>IFERROR(SUM(K3:K12),0)</f>
        <v/>
      </c>
      <c r="L14" s="13" t="n"/>
      <c r="M14" s="13" t="n"/>
      <c r="N14" s="13" t="n"/>
    </row>
    <row r="15" ht="22" customHeight="1">
      <c r="A15" s="15" t="inlineStr">
        <is>
          <t>PRIEMER</t>
        </is>
      </c>
      <c r="B15" s="16" t="n"/>
      <c r="C15" s="16" t="n"/>
      <c r="D15" s="16" t="n"/>
      <c r="E15" s="16" t="n"/>
      <c r="F15" s="16" t="n"/>
      <c r="G15" s="16" t="n"/>
      <c r="H15" s="17">
        <f>IFERROR(AVERAGE(H3:H12),0)</f>
        <v/>
      </c>
      <c r="I15" s="16" t="n"/>
      <c r="J15" s="16" t="n"/>
      <c r="K15" s="16" t="n"/>
      <c r="L15" s="16" t="n"/>
      <c r="M15" s="16" t="n"/>
      <c r="N15" s="16" t="n"/>
    </row>
    <row r="16" ht="22" customHeight="1">
      <c r="A16" s="18" t="inlineStr">
        <is>
          <t>ABSENCIE</t>
        </is>
      </c>
      <c r="B16" s="19" t="n"/>
      <c r="C16" s="19" t="n"/>
      <c r="D16" s="19" t="n"/>
      <c r="E16" s="19" t="n"/>
      <c r="F16" s="19" t="n"/>
      <c r="G16" s="19" t="n"/>
      <c r="H16" s="19">
        <f>IFERROR(COUNTIF(L3:L12,"Nepritomnost"),0)</f>
        <v/>
      </c>
      <c r="I16" s="19" t="n"/>
      <c r="J16" s="19" t="n"/>
      <c r="K16" s="19" t="n"/>
      <c r="L16" s="19" t="n"/>
      <c r="M16" s="19" t="n"/>
      <c r="N16" s="19" t="n"/>
    </row>
  </sheetData>
  <mergeCells count="1">
    <mergeCell ref="A1:N1"/>
  </mergeCells>
  <conditionalFormatting sqref="H3:H12">
    <cfRule type="expression" priority="1" dxfId="0" stopIfTrue="1">
      <formula>H3&gt;=8</formula>
    </cfRule>
    <cfRule type="expression" priority="2" dxfId="1" stopIfTrue="1">
      <formula>H3&lt;8</formula>
    </cfRule>
  </conditionalFormatting>
  <conditionalFormatting sqref="K3:K12">
    <cfRule type="expression" priority="3" dxfId="1" stopIfTrue="1">
      <formula>K3&gt;0</formula>
    </cfRule>
  </conditionalFormatting>
  <conditionalFormatting sqref="J3:J12">
    <cfRule type="expression" priority="4" dxfId="0" stopIfTrue="1">
      <formula>J3&gt;0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1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18" customWidth="1" min="8" max="8"/>
  </cols>
  <sheetData>
    <row r="1" ht="36" customHeight="1">
      <c r="A1" s="20" t="inlineStr">
        <is>
          <t>PREHLAD DOCHADZKY - JUN 2026</t>
        </is>
      </c>
      <c r="B1" s="31" t="n"/>
      <c r="C1" s="31" t="n"/>
      <c r="D1" s="31" t="n"/>
      <c r="E1" s="31" t="n"/>
      <c r="F1" s="31" t="n"/>
      <c r="G1" s="31" t="n"/>
      <c r="H1" s="32" t="n"/>
    </row>
    <row r="2">
      <c r="A2" s="21" t="inlineStr">
        <is>
          <t>KLUCOVE UKAZOVATELE</t>
        </is>
      </c>
      <c r="B2" s="31" t="n"/>
      <c r="C2" s="31" t="n"/>
      <c r="D2" s="31" t="n"/>
      <c r="E2" s="31" t="n"/>
      <c r="F2" s="31" t="n"/>
      <c r="G2" s="31" t="n"/>
      <c r="H2" s="32" t="n"/>
    </row>
    <row r="3" ht="30" customHeight="1">
      <c r="A3" s="22" t="inlineStr">
        <is>
          <t>Celkovy pocet zamestnancov</t>
        </is>
      </c>
      <c r="B3" s="22" t="inlineStr">
        <is>
          <t>Celkove odpracovane hodiny</t>
        </is>
      </c>
      <c r="C3" s="22" t="inlineStr">
        <is>
          <t>Celkovy nadcas (hod)</t>
        </is>
      </c>
      <c r="D3" s="22" t="inlineStr">
        <is>
          <t>Pocet meskani</t>
        </is>
      </c>
      <c r="E3" s="22" t="inlineStr">
        <is>
          <t>Pocet absencii</t>
        </is>
      </c>
      <c r="F3" s="22" t="inlineStr">
        <is>
          <t>Priemerne hod/den</t>
        </is>
      </c>
    </row>
    <row r="4" ht="36" customHeight="1">
      <c r="A4" s="23">
        <f>IFERROR(COUNTA(Dochadzka!B3:B12),0)</f>
        <v/>
      </c>
      <c r="B4" s="23">
        <f>IFERROR(SUM(Dochadzka!H3:H12),0)</f>
        <v/>
      </c>
      <c r="C4" s="23">
        <f>IFERROR(SUM(Dochadzka!J3:J12),0)</f>
        <v/>
      </c>
      <c r="D4" s="23">
        <f>IFERROR(COUNTIF(Dochadzka!K3:K12,"&gt;0"),0)</f>
        <v/>
      </c>
      <c r="E4" s="23">
        <f>IFERROR(COUNTIF(Dochadzka!L3:L12,"Nepritomnost"),0)</f>
        <v/>
      </c>
      <c r="F4" s="23">
        <f>IFERROR(AVERAGE(Dochadzka!H3:H12),0)</f>
        <v/>
      </c>
    </row>
    <row r="5"/>
    <row r="6">
      <c r="A6" s="21" t="inlineStr">
        <is>
          <t>SUHRN PODLA ZAMESTNANCOV</t>
        </is>
      </c>
      <c r="B6" s="31" t="n"/>
      <c r="C6" s="31" t="n"/>
      <c r="D6" s="31" t="n"/>
      <c r="E6" s="31" t="n"/>
      <c r="F6" s="31" t="n"/>
      <c r="G6" s="31" t="n"/>
      <c r="H6" s="32" t="n"/>
    </row>
    <row r="7" ht="26" customHeight="1">
      <c r="A7" s="2" t="inlineStr">
        <is>
          <t>Meno a priezvisko</t>
        </is>
      </c>
      <c r="B7" s="2" t="inlineStr">
        <is>
          <t>Oddelenie</t>
        </is>
      </c>
      <c r="C7" s="2" t="inlineStr">
        <is>
          <t>Dni v praci</t>
        </is>
      </c>
      <c r="D7" s="2" t="inlineStr">
        <is>
          <t>Odprac. hod. spolu</t>
        </is>
      </c>
      <c r="E7" s="2" t="inlineStr">
        <is>
          <t>Nadcas spolu (hod)</t>
        </is>
      </c>
      <c r="F7" s="2" t="inlineStr">
        <is>
          <t>Meskanie spolu (min)</t>
        </is>
      </c>
      <c r="G7" s="2" t="inlineStr">
        <is>
          <t>Absencie</t>
        </is>
      </c>
      <c r="H7" s="2" t="inlineStr">
        <is>
          <t>Podiel dochadzky %</t>
        </is>
      </c>
    </row>
    <row r="8">
      <c r="A8" s="24" t="inlineStr">
        <is>
          <t>Jan Novak</t>
        </is>
      </c>
      <c r="B8" s="10" t="inlineStr">
        <is>
          <t>IT</t>
        </is>
      </c>
      <c r="C8" s="10">
        <f>IFERROR(COUNTIF(Dochadzka!B3:B12,"Jan Novak")-COUNTIF(Dochadzka!L3:L12,"Nepritomnost"),0)</f>
        <v/>
      </c>
      <c r="D8" s="11">
        <f>IFERROR(SUMIF(Dochadzka!B3:B12,"Jan Novak",Dochadzka!H3:H12),0)</f>
        <v/>
      </c>
      <c r="E8" s="11">
        <f>IFERROR(SUMIF(Dochadzka!B3:B12,"Jan Novak",Dochadzka!J3:J12),0)</f>
        <v/>
      </c>
      <c r="F8" s="11">
        <f>IFERROR(SUMIF(Dochadzka!B3:B12,"Jan Novak",Dochadzka!K3:K12),0)</f>
        <v/>
      </c>
      <c r="G8" s="10">
        <f>IFERROR(COUNTIFS(Dochadzka!B3:B12,"Jan Novak",Dochadzka!L3:L12,"Nepritomnost"),0)</f>
        <v/>
      </c>
      <c r="H8" s="25">
        <f>IFERROR(C8/20,0)</f>
        <v/>
      </c>
    </row>
    <row r="9">
      <c r="A9" s="26" t="inlineStr">
        <is>
          <t>Maria Kovacova</t>
        </is>
      </c>
      <c r="B9" s="5" t="inlineStr">
        <is>
          <t>Uctovnictvo</t>
        </is>
      </c>
      <c r="C9" s="5">
        <f>IFERROR(COUNTIF(Dochadzka!B3:B12,"Maria Kovacova")-COUNTIF(Dochadzka!L3:L12,"Nepritomnost"),0)</f>
        <v/>
      </c>
      <c r="D9" s="8">
        <f>IFERROR(SUMIF(Dochadzka!B3:B12,"Maria Kovacova",Dochadzka!H3:H12),0)</f>
        <v/>
      </c>
      <c r="E9" s="8">
        <f>IFERROR(SUMIF(Dochadzka!B3:B12,"Maria Kovacova",Dochadzka!J3:J12),0)</f>
        <v/>
      </c>
      <c r="F9" s="8">
        <f>IFERROR(SUMIF(Dochadzka!B3:B12,"Maria Kovacova",Dochadzka!K3:K12),0)</f>
        <v/>
      </c>
      <c r="G9" s="5">
        <f>IFERROR(COUNTIFS(Dochadzka!B3:B12,"Maria Kovacova",Dochadzka!L3:L12,"Nepritomnost"),0)</f>
        <v/>
      </c>
      <c r="H9" s="27">
        <f>IFERROR(C9/20,0)</f>
        <v/>
      </c>
    </row>
    <row r="10">
      <c r="A10" s="24" t="inlineStr">
        <is>
          <t>Peter Horvath</t>
        </is>
      </c>
      <c r="B10" s="10" t="inlineStr">
        <is>
          <t>Obchod</t>
        </is>
      </c>
      <c r="C10" s="10">
        <f>IFERROR(COUNTIF(Dochadzka!B3:B12,"Peter Horvath")-COUNTIF(Dochadzka!L3:L12,"Nepritomnost"),0)</f>
        <v/>
      </c>
      <c r="D10" s="11">
        <f>IFERROR(SUMIF(Dochadzka!B3:B12,"Peter Horvath",Dochadzka!H3:H12),0)</f>
        <v/>
      </c>
      <c r="E10" s="11">
        <f>IFERROR(SUMIF(Dochadzka!B3:B12,"Peter Horvath",Dochadzka!J3:J12),0)</f>
        <v/>
      </c>
      <c r="F10" s="11">
        <f>IFERROR(SUMIF(Dochadzka!B3:B12,"Peter Horvath",Dochadzka!K3:K12),0)</f>
        <v/>
      </c>
      <c r="G10" s="10">
        <f>IFERROR(COUNTIFS(Dochadzka!B3:B12,"Peter Horvath",Dochadzka!L3:L12,"Nepritomnost"),0)</f>
        <v/>
      </c>
      <c r="H10" s="25">
        <f>IFERROR(C10/20,0)</f>
        <v/>
      </c>
    </row>
    <row r="11">
      <c r="A11" s="26" t="inlineStr">
        <is>
          <t>Zuzana Tothova</t>
        </is>
      </c>
      <c r="B11" s="5" t="inlineStr">
        <is>
          <t>HR</t>
        </is>
      </c>
      <c r="C11" s="5">
        <f>IFERROR(COUNTIF(Dochadzka!B3:B12,"Zuzana Tothova")-COUNTIF(Dochadzka!L3:L12,"Nepritomnost"),0)</f>
        <v/>
      </c>
      <c r="D11" s="8">
        <f>IFERROR(SUMIF(Dochadzka!B3:B12,"Zuzana Tothova",Dochadzka!H3:H12),0)</f>
        <v/>
      </c>
      <c r="E11" s="8">
        <f>IFERROR(SUMIF(Dochadzka!B3:B12,"Zuzana Tothova",Dochadzka!J3:J12),0)</f>
        <v/>
      </c>
      <c r="F11" s="8">
        <f>IFERROR(SUMIF(Dochadzka!B3:B12,"Zuzana Tothova",Dochadzka!K3:K12),0)</f>
        <v/>
      </c>
      <c r="G11" s="5">
        <f>IFERROR(COUNTIFS(Dochadzka!B3:B12,"Zuzana Tothova",Dochadzka!L3:L12,"Nepritomnost"),0)</f>
        <v/>
      </c>
      <c r="H11" s="27">
        <f>IFERROR(C11/20,0)</f>
        <v/>
      </c>
    </row>
    <row r="12">
      <c r="A12" s="24" t="inlineStr">
        <is>
          <t>Martin Balaz</t>
        </is>
      </c>
      <c r="B12" s="10" t="inlineStr">
        <is>
          <t>Logistika</t>
        </is>
      </c>
      <c r="C12" s="10">
        <f>IFERROR(COUNTIF(Dochadzka!B3:B12,"Martin Balaz")-COUNTIF(Dochadzka!L3:L12,"Nepritomnost"),0)</f>
        <v/>
      </c>
      <c r="D12" s="11">
        <f>IFERROR(SUMIF(Dochadzka!B3:B12,"Martin Balaz",Dochadzka!H3:H12),0)</f>
        <v/>
      </c>
      <c r="E12" s="11">
        <f>IFERROR(SUMIF(Dochadzka!B3:B12,"Martin Balaz",Dochadzka!J3:J12),0)</f>
        <v/>
      </c>
      <c r="F12" s="11">
        <f>IFERROR(SUMIF(Dochadzka!B3:B12,"Martin Balaz",Dochadzka!K3:K12),0)</f>
        <v/>
      </c>
      <c r="G12" s="10">
        <f>IFERROR(COUNTIFS(Dochadzka!B3:B12,"Martin Balaz",Dochadzka!L3:L12,"Nepritomnost"),0)</f>
        <v/>
      </c>
      <c r="H12" s="25">
        <f>IFERROR(C12/20,0)</f>
        <v/>
      </c>
    </row>
    <row r="13">
      <c r="A13" s="26" t="inlineStr">
        <is>
          <t>Katarina Hudakova</t>
        </is>
      </c>
      <c r="B13" s="5" t="inlineStr">
        <is>
          <t>Obchod</t>
        </is>
      </c>
      <c r="C13" s="5">
        <f>IFERROR(COUNTIF(Dochadzka!B3:B12,"Katarina Hudakova")-COUNTIF(Dochadzka!L3:L12,"Nepritomnost"),0)</f>
        <v/>
      </c>
      <c r="D13" s="8">
        <f>IFERROR(SUMIF(Dochadzka!B3:B12,"Katarina Hudakova",Dochadzka!H3:H12),0)</f>
        <v/>
      </c>
      <c r="E13" s="8">
        <f>IFERROR(SUMIF(Dochadzka!B3:B12,"Katarina Hudakova",Dochadzka!J3:J12),0)</f>
        <v/>
      </c>
      <c r="F13" s="8">
        <f>IFERROR(SUMIF(Dochadzka!B3:B12,"Katarina Hudakova",Dochadzka!K3:K12),0)</f>
        <v/>
      </c>
      <c r="G13" s="5">
        <f>IFERROR(COUNTIFS(Dochadzka!B3:B12,"Katarina Hudakova",Dochadzka!L3:L12,"Nepritomnost"),0)</f>
        <v/>
      </c>
      <c r="H13" s="27">
        <f>IFERROR(C13/20,0)</f>
        <v/>
      </c>
    </row>
    <row r="14">
      <c r="A14" s="24" t="inlineStr">
        <is>
          <t>Lukas Varga</t>
        </is>
      </c>
      <c r="B14" s="10" t="inlineStr">
        <is>
          <t>IT</t>
        </is>
      </c>
      <c r="C14" s="10">
        <f>IFERROR(COUNTIF(Dochadzka!B3:B12,"Lukas Varga")-COUNTIF(Dochadzka!L3:L12,"Nepritomnost"),0)</f>
        <v/>
      </c>
      <c r="D14" s="11">
        <f>IFERROR(SUMIF(Dochadzka!B3:B12,"Lukas Varga",Dochadzka!H3:H12),0)</f>
        <v/>
      </c>
      <c r="E14" s="11">
        <f>IFERROR(SUMIF(Dochadzka!B3:B12,"Lukas Varga",Dochadzka!J3:J12),0)</f>
        <v/>
      </c>
      <c r="F14" s="11">
        <f>IFERROR(SUMIF(Dochadzka!B3:B12,"Lukas Varga",Dochadzka!K3:K12),0)</f>
        <v/>
      </c>
      <c r="G14" s="10">
        <f>IFERROR(COUNTIFS(Dochadzka!B3:B12,"Lukas Varga",Dochadzka!L3:L12,"Nepritomnost"),0)</f>
        <v/>
      </c>
      <c r="H14" s="25">
        <f>IFERROR(C14/20,0)</f>
        <v/>
      </c>
    </row>
    <row r="15">
      <c r="A15" s="26" t="inlineStr">
        <is>
          <t>Eva Simkova</t>
        </is>
      </c>
      <c r="B15" s="5" t="inlineStr">
        <is>
          <t>Uctovnictvo</t>
        </is>
      </c>
      <c r="C15" s="5">
        <f>IFERROR(COUNTIF(Dochadzka!B3:B12,"Eva Simkova")-COUNTIF(Dochadzka!L3:L12,"Nepritomnost"),0)</f>
        <v/>
      </c>
      <c r="D15" s="8">
        <f>IFERROR(SUMIF(Dochadzka!B3:B12,"Eva Simkova",Dochadzka!H3:H12),0)</f>
        <v/>
      </c>
      <c r="E15" s="8">
        <f>IFERROR(SUMIF(Dochadzka!B3:B12,"Eva Simkova",Dochadzka!J3:J12),0)</f>
        <v/>
      </c>
      <c r="F15" s="8">
        <f>IFERROR(SUMIF(Dochadzka!B3:B12,"Eva Simkova",Dochadzka!K3:K12),0)</f>
        <v/>
      </c>
      <c r="G15" s="5">
        <f>IFERROR(COUNTIFS(Dochadzka!B3:B12,"Eva Simkova",Dochadzka!L3:L12,"Nepritomnost"),0)</f>
        <v/>
      </c>
      <c r="H15" s="27">
        <f>IFERROR(C15/20,0)</f>
        <v/>
      </c>
    </row>
    <row r="16">
      <c r="A16" s="24" t="inlineStr">
        <is>
          <t>Tomas Bielik</t>
        </is>
      </c>
      <c r="B16" s="10" t="inlineStr">
        <is>
          <t>HR</t>
        </is>
      </c>
      <c r="C16" s="10">
        <f>IFERROR(COUNTIF(Dochadzka!B3:B12,"Tomas Bielik")-COUNTIF(Dochadzka!L3:L12,"Nepritomnost"),0)</f>
        <v/>
      </c>
      <c r="D16" s="11">
        <f>IFERROR(SUMIF(Dochadzka!B3:B12,"Tomas Bielik",Dochadzka!H3:H12),0)</f>
        <v/>
      </c>
      <c r="E16" s="11">
        <f>IFERROR(SUMIF(Dochadzka!B3:B12,"Tomas Bielik",Dochadzka!J3:J12),0)</f>
        <v/>
      </c>
      <c r="F16" s="11">
        <f>IFERROR(SUMIF(Dochadzka!B3:B12,"Tomas Bielik",Dochadzka!K3:K12),0)</f>
        <v/>
      </c>
      <c r="G16" s="10">
        <f>IFERROR(COUNTIFS(Dochadzka!B3:B12,"Tomas Bielik",Dochadzka!L3:L12,"Nepritomnost"),0)</f>
        <v/>
      </c>
      <c r="H16" s="25">
        <f>IFERROR(C16/20,0)</f>
        <v/>
      </c>
    </row>
    <row r="17">
      <c r="A17" s="26" t="inlineStr">
        <is>
          <t>Veronika Rybarova</t>
        </is>
      </c>
      <c r="B17" s="5" t="inlineStr">
        <is>
          <t>Logistika</t>
        </is>
      </c>
      <c r="C17" s="5">
        <f>IFERROR(COUNTIF(Dochadzka!B3:B12,"Veronika Rybarova")-COUNTIF(Dochadzka!L3:L12,"Nepritomnost"),0)</f>
        <v/>
      </c>
      <c r="D17" s="8">
        <f>IFERROR(SUMIF(Dochadzka!B3:B12,"Veronika Rybarova",Dochadzka!H3:H12),0)</f>
        <v/>
      </c>
      <c r="E17" s="8">
        <f>IFERROR(SUMIF(Dochadzka!B3:B12,"Veronika Rybarova",Dochadzka!J3:J12),0)</f>
        <v/>
      </c>
      <c r="F17" s="8">
        <f>IFERROR(SUMIF(Dochadzka!B3:B12,"Veronika Rybarova",Dochadzka!K3:K12),0)</f>
        <v/>
      </c>
      <c r="G17" s="5">
        <f>IFERROR(COUNTIFS(Dochadzka!B3:B12,"Veronika Rybarova",Dochadzka!L3:L12,"Nepritomnost"),0)</f>
        <v/>
      </c>
      <c r="H17" s="27">
        <f>IFERROR(C17/20,0)</f>
        <v/>
      </c>
    </row>
    <row r="18">
      <c r="A18" s="13" t="inlineStr">
        <is>
          <t>SPOLU</t>
        </is>
      </c>
      <c r="B18" s="13" t="n"/>
      <c r="C18" s="13">
        <f>IFERROR(SUM(C8:C17),0)</f>
        <v/>
      </c>
      <c r="D18" s="14">
        <f>IFERROR(SUM(D8:D17),0)</f>
        <v/>
      </c>
      <c r="E18" s="14">
        <f>IFERROR(SUM(E8:E17),0)</f>
        <v/>
      </c>
      <c r="F18" s="14">
        <f>IFERROR(SUM(F8:F17),0)</f>
        <v/>
      </c>
      <c r="G18" s="13">
        <f>IFERROR(SUM(G8:G17),0)</f>
        <v/>
      </c>
      <c r="H18" s="13" t="n"/>
    </row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>
      <c r="A38" s="28" t="inlineStr">
        <is>
          <t>Typ zaznamu</t>
        </is>
      </c>
      <c r="B38" s="28" t="inlineStr">
        <is>
          <t>Pocet</t>
        </is>
      </c>
    </row>
    <row r="39">
      <c r="A39" s="28" t="inlineStr">
        <is>
          <t>Plna zmena</t>
        </is>
      </c>
      <c r="B39" s="28">
        <f>IFERROR(COUNTIF(Dochadzka!L3:L12,"Plna zmena"),0)</f>
        <v/>
      </c>
    </row>
    <row r="40">
      <c r="A40" s="28" t="inlineStr">
        <is>
          <t>Skratena zmena</t>
        </is>
      </c>
      <c r="B40" s="28">
        <f>IFERROR(COUNTIF(Dochadzka!L3:L12,"Skratena zmena"),0)</f>
        <v/>
      </c>
    </row>
    <row r="41">
      <c r="A41" s="28" t="inlineStr">
        <is>
          <t>Nepritomnost</t>
        </is>
      </c>
      <c r="B41" s="28">
        <f>IFERROR(COUNTIF(Dochadzka!L3:L12,"Nepritomnost"),0)</f>
        <v/>
      </c>
    </row>
  </sheetData>
  <mergeCells count="3">
    <mergeCell ref="A1:H1"/>
    <mergeCell ref="A2:H2"/>
    <mergeCell ref="A6:H6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4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90" customWidth="1" min="2" max="2"/>
  </cols>
  <sheetData>
    <row r="1" ht="40" customHeight="1">
      <c r="B1" s="20" t="inlineStr">
        <is>
          <t>NAVOD NA POUZIVANIE - DOCHADZKA ZAMESTNANCOV</t>
        </is>
      </c>
    </row>
    <row r="2" ht="10" customHeight="1"/>
    <row r="3" ht="24" customHeight="1">
      <c r="B3" s="29" t="inlineStr">
        <is>
          <t>UCEL SABLONY</t>
        </is>
      </c>
    </row>
    <row r="4" ht="18" customHeight="1">
      <c r="B4" s="30" t="inlineStr">
        <is>
          <t>Tato sablona sluzi na evidenciu dennej dochadzky zamestnancov v sulade s poziadavkami slovenskeho pracovneho prava. Je vhodna na pouzitie pre mzdove ucely, kontrolu dodrziavania pracovneho casu a pripravu podkladov pre HR oddelenie.</t>
        </is>
      </c>
    </row>
    <row r="5" ht="10" customHeight="1"/>
    <row r="6" ht="24" customHeight="1">
      <c r="B6" s="29" t="inlineStr">
        <is>
          <t>LIST DOCHADZKA - POKYNY NA VYPLNANIE</t>
        </is>
      </c>
    </row>
    <row r="7" ht="18" customHeight="1">
      <c r="B7" s="30" t="inlineStr">
        <is>
          <t>Zlte bunky (zvyraznene pozadim) su urcene na RUCNY VSTUP. Ostatne stlpce sa pocitaju automaticky pomocou vzorov.</t>
        </is>
      </c>
    </row>
    <row r="8" ht="10" customHeight="1"/>
    <row r="9" ht="24" customHeight="1">
      <c r="B9" s="29" t="inlineStr">
        <is>
          <t>Stlpce na rucny vstup:</t>
        </is>
      </c>
    </row>
    <row r="10" ht="18" customHeight="1">
      <c r="B10" s="30" t="inlineStr">
        <is>
          <t>- Datum - zadajte vo formate DD.MM.RRRR (napr. 15.06.2026)</t>
        </is>
      </c>
    </row>
    <row r="11" ht="18" customHeight="1">
      <c r="B11" s="30" t="inlineStr">
        <is>
          <t>- Meno a priezvisko - cele meno zamestnanca</t>
        </is>
      </c>
    </row>
    <row r="12" ht="18" customHeight="1">
      <c r="B12" s="30" t="inlineStr">
        <is>
          <t>- Oddelenie - nazov oddelenia (napr. IT, HR, Obchod)</t>
        </is>
      </c>
    </row>
    <row r="13" ht="18" customHeight="1">
      <c r="B13" s="30" t="inlineStr">
        <is>
          <t>- Mesto - pracovisko zamestnanca</t>
        </is>
      </c>
    </row>
    <row r="14" ht="18" customHeight="1">
      <c r="B14" s="30" t="inlineStr">
        <is>
          <t>- Prichod - cas prichodu vo formate HH:MM (napr. 08:00)</t>
        </is>
      </c>
    </row>
    <row r="15" ht="18" customHeight="1">
      <c r="B15" s="30" t="inlineStr">
        <is>
          <t>- Odchod - cas odchodu vo formate HH:MM (napr. 16:30)</t>
        </is>
      </c>
    </row>
    <row r="16" ht="18" customHeight="1">
      <c r="B16" s="30" t="inlineStr">
        <is>
          <t>- Prestavka (min) - dlzka prestavky v minutach (napr. 30)</t>
        </is>
      </c>
    </row>
    <row r="17" ht="18" customHeight="1">
      <c r="B17" s="30" t="inlineStr">
        <is>
          <t>- Planovane hodiny - standardna dlzka zmeny (zvycajne 8 hod)</t>
        </is>
      </c>
    </row>
    <row r="18" ht="18" customHeight="1">
      <c r="B18" s="30" t="inlineStr">
        <is>
          <t>- Poznamka - doplnte dovod (napr. PN, lekar, home office, skolenie)</t>
        </is>
      </c>
    </row>
    <row r="19" ht="18" customHeight="1">
      <c r="B19" s="30" t="inlineStr">
        <is>
          <t>- Schvalil - meno nadriadeného, ktory zaznam schvalil</t>
        </is>
      </c>
    </row>
    <row r="20" ht="10" customHeight="1"/>
    <row r="21" ht="24" customHeight="1">
      <c r="B21" s="29" t="inlineStr">
        <is>
          <t>Automaticky vypocitane stlpce:</t>
        </is>
      </c>
    </row>
    <row r="22" ht="18" customHeight="1">
      <c r="B22" s="30" t="inlineStr">
        <is>
          <t>- Odpracovane hodiny = (Odchod - Prichod) x 24 - Prestavka / 60</t>
        </is>
      </c>
    </row>
    <row r="23" ht="18" customHeight="1">
      <c r="B23" s="30" t="inlineStr">
        <is>
          <t>- Nadcas = odpracovane hodiny nad planovany cas (ak &gt; 0, inak 0)</t>
        </is>
      </c>
    </row>
    <row r="24" ht="18" customHeight="1">
      <c r="B24" s="30" t="inlineStr">
        <is>
          <t>- Meskanie (min) = minuty oneskorenia oproti standardnemu nastupu 08:00</t>
        </is>
      </c>
    </row>
    <row r="25" ht="18" customHeight="1">
      <c r="B25" s="30" t="inlineStr">
        <is>
          <t>- Typ zaznamu = Plna zmena / Skratena zmena / Nepritomnost</t>
        </is>
      </c>
    </row>
    <row r="26" ht="10" customHeight="1"/>
    <row r="27" ht="24" customHeight="1">
      <c r="B27" s="29" t="inlineStr">
        <is>
          <t>Riadky SUHRN, PRIEMER, ABSENCIE</t>
        </is>
      </c>
    </row>
    <row r="28" ht="18" customHeight="1">
      <c r="B28" s="30" t="inlineStr">
        <is>
          <t>Na konci tabulky sa automaticky zobrazuju: celkovy sucet odpracovanych hodin, nadcasov a meskani, priemerne odpracovane hodiny a celkovy pocet absencii.</t>
        </is>
      </c>
    </row>
    <row r="29" ht="10" customHeight="1"/>
    <row r="30" ht="24" customHeight="1">
      <c r="B30" s="29" t="inlineStr">
        <is>
          <t>LIST PREHLAD - MESACNY DASHBOARD</t>
        </is>
      </c>
    </row>
    <row r="31" ht="18" customHeight="1">
      <c r="B31" s="30" t="inlineStr">
        <is>
          <t>Tento list zobrazuje suhrn dochadzky za mesiac podla jednotlivych zamestnancov. Klucove ukazovatele v hornej casti sa pocitaju automaticky z listu Dochadzka.</t>
        </is>
      </c>
    </row>
    <row r="32" ht="18" customHeight="1">
      <c r="B32" s="30" t="inlineStr">
        <is>
          <t>- Tabulka zobrazuje dni v praci, celkove hodiny, nadcas, meskanie a absencie pre kazdeho zamestnanca.</t>
        </is>
      </c>
    </row>
    <row r="33" ht="18" customHeight="1">
      <c r="B33" s="30" t="inlineStr">
        <is>
          <t>- Podiel dochadzky v % = pocet odpracovanych dni / pocet pracovnych dni v mesiaci.</t>
        </is>
      </c>
    </row>
    <row r="34" ht="18" customHeight="1">
      <c r="B34" s="30" t="inlineStr">
        <is>
          <t>- Stlpcovy graf: odpracovane hodiny podla zamestnanca.</t>
        </is>
      </c>
    </row>
    <row r="35" ht="18" customHeight="1">
      <c r="B35" s="30" t="inlineStr">
        <is>
          <t>- Kolacovy graf: pomer typov zaznamov (Plna zmena / Skratena zmena / Nepritomnost).</t>
        </is>
      </c>
    </row>
    <row r="36" ht="10" customHeight="1"/>
    <row r="37" ht="24" customHeight="1">
      <c r="B37" s="29" t="inlineStr">
        <is>
          <t>FORMAT CASOV A DATUMOV</t>
        </is>
      </c>
    </row>
    <row r="38" ht="18" customHeight="1">
      <c r="B38" s="30" t="inlineStr">
        <is>
          <t>DOLEZITE: Datumy zadavajte vo formate DD.MM.RRRR. Casy zadavajte vo formate HH:MM (napr. 08:00, 17:30). Nespravny format moze sposobit chybne vypocty odpracovanych hodin.</t>
        </is>
      </c>
    </row>
    <row r="39" ht="10" customHeight="1"/>
    <row r="40" ht="24" customHeight="1">
      <c r="B40" s="29" t="inlineStr">
        <is>
          <t>ODPORUCANIE PRE SLOVENSKE FIRMY</t>
        </is>
      </c>
    </row>
    <row r="41" ht="18" customHeight="1">
      <c r="B41" s="30" t="inlineStr">
        <is>
          <t>Tato sablona je navrhuta v sulade so zakonom c. 311/2001 Z. z. (Zakonnik prace) a odporucenim pre vedenie evidencie pracovneho casu. Odporucame zaznamy uchovavat minimalne 3 roky. Sablonu je mozne rozsirit o integraciu s mzdovym systemom (napr. export do Olympu alebo Pohody).</t>
        </is>
      </c>
    </row>
    <row r="42" ht="10" customHeight="1"/>
    <row r="43" ht="24" customHeight="1">
      <c r="B43" s="29" t="inlineStr">
        <is>
          <t>KONTAKT A PODPORA</t>
        </is>
      </c>
    </row>
    <row r="44" ht="18" customHeight="1">
      <c r="B44" s="30" t="inlineStr">
        <is>
          <t>V pripade otazok ohladom spravneho vyplnania sablony kontaktujte HR oddelenie alebo zodpovednu osobu za evidenciu dochadzky vo vasej organizacii.</t>
        </is>
      </c>
    </row>
  </sheetData>
  <mergeCells count="1">
    <mergeCell ref="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2026-06-22T05:55:47Z</dcterms:created>
  <dcterms:modified xmlns:dcterms="http://purl.org/dc/terms/" xmlns:xsi="http://www.w3.org/2001/XMLSchema-instance" xsi:type="dcterms:W3CDTF">2026-06-22T05:55:47Z</dcterms:modified>
</cp:coreProperties>
</file>