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a majetku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 ##0,00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0" fontId="3" fillId="4" borderId="1" pivotButton="0" quotePrefix="0" xfId="0"/>
    <xf numFmtId="165" fontId="3" fillId="4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165" fontId="3" fillId="5" borderId="1" pivotButton="0" quotePrefix="0" xfId="0"/>
    <xf numFmtId="0" fontId="0" fillId="6" borderId="1" applyAlignment="1" pivotButton="0" quotePrefix="0" xfId="0">
      <alignment horizontal="center" vertical="center" wrapText="1"/>
    </xf>
    <xf numFmtId="0" fontId="5" fillId="6" borderId="1" pivotButton="0" quotePrefix="0" xfId="0"/>
    <xf numFmtId="0" fontId="0" fillId="6" borderId="1" pivotButton="0" quotePrefix="0" xfId="0"/>
    <xf numFmtId="165" fontId="5" fillId="6" borderId="1" pivotButton="0" quotePrefix="0" xfId="0"/>
    <xf numFmtId="0" fontId="5" fillId="6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Zostatková hodnota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'Dashboard'!D11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'Dashboard'!$A$12:$A$16</f>
            </numRef>
          </cat>
          <val>
            <numRef>
              <f>'Dashboard'!$D$12:$D$16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Obstarávacia vs. zostatková hodnota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'Dashboard'!$A$12:$A$16</f>
            </numRef>
          </cat>
          <val>
            <numRef>
              <f>'Dashboard'!$C$12:$C$16</f>
            </numRef>
          </val>
        </ser>
        <ser>
          <idx val="1"/>
          <order val="1"/>
          <tx>
            <strRef>
              <f>'Dashboard'!D11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'Dashboard'!$A$12:$A$16</f>
            </numRef>
          </cat>
          <val>
            <numRef>
              <f>'Dashboard'!$D$12:$D$16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8" customWidth="1" min="3" max="3"/>
    <col width="20" customWidth="1" min="4" max="4"/>
    <col width="16" customWidth="1" min="5" max="5"/>
    <col width="18" customWidth="1" min="6" max="6"/>
    <col width="15" customWidth="1" min="7" max="7"/>
    <col width="16" customWidth="1" min="8" max="8"/>
    <col width="16" customWidth="1" min="9" max="9"/>
    <col width="14" customWidth="1" min="10" max="10"/>
    <col width="14" customWidth="1" min="11" max="11"/>
    <col width="14" customWidth="1" min="12" max="12"/>
    <col width="16" customWidth="1" min="13" max="13"/>
    <col width="16" customWidth="1" min="14" max="14"/>
    <col width="20" customWidth="1" min="15" max="15"/>
    <col width="16" customWidth="1" min="16" max="16"/>
    <col width="16" customWidth="1" min="17" max="17"/>
  </cols>
  <sheetData>
    <row r="1" ht="26" customHeight="1">
      <c r="A1" s="1" t="inlineStr">
        <is>
          <t>EVIDENCIA MAJETKU - ZÁZNAM O DLHODOBOM MAJETKU SPOLOČNOSTI</t>
        </is>
      </c>
    </row>
    <row r="2" ht="34" customHeight="1">
      <c r="A2" s="2" t="inlineStr">
        <is>
          <t>Por. č.</t>
        </is>
      </c>
      <c r="B2" s="2" t="inlineStr">
        <is>
          <t>Inventárne číslo</t>
        </is>
      </c>
      <c r="C2" s="2" t="inlineStr">
        <is>
          <t>Názov majetku</t>
        </is>
      </c>
      <c r="D2" s="2" t="inlineStr">
        <is>
          <t>Kategória</t>
        </is>
      </c>
      <c r="E2" s="2" t="inlineStr">
        <is>
          <t>Umiestnenie</t>
        </is>
      </c>
      <c r="F2" s="2" t="inlineStr">
        <is>
          <t>Zodpovedná osoba</t>
        </is>
      </c>
      <c r="G2" s="2" t="inlineStr">
        <is>
          <t>Dátum obstarania</t>
        </is>
      </c>
      <c r="H2" s="2" t="inlineStr">
        <is>
          <t>Obstarávacia cena</t>
        </is>
      </c>
      <c r="I2" s="2" t="inlineStr">
        <is>
          <t>Doba odpisovania (roky)</t>
        </is>
      </c>
      <c r="J2" s="2" t="inlineStr">
        <is>
          <t>Ročný odpis</t>
        </is>
      </c>
      <c r="K2" s="2" t="inlineStr">
        <is>
          <t>Roky používania</t>
        </is>
      </c>
      <c r="L2" s="2" t="inlineStr">
        <is>
          <t>Oprávky celkom</t>
        </is>
      </c>
      <c r="M2" s="2" t="inlineStr">
        <is>
          <t>Zostatková hodnota</t>
        </is>
      </c>
      <c r="N2" s="2" t="inlineStr">
        <is>
          <t>Stav majetku</t>
        </is>
      </c>
      <c r="P2" s="3" t="inlineStr">
        <is>
          <t>Kategória</t>
        </is>
      </c>
      <c r="Q2" s="3" t="inlineStr">
        <is>
          <t>Odpisová skupina</t>
        </is>
      </c>
      <c r="R2" s="3" t="inlineStr">
        <is>
          <t>Roky odpisovania</t>
        </is>
      </c>
    </row>
    <row r="3">
      <c r="A3" s="4" t="n">
        <v>1</v>
      </c>
      <c r="B3" s="4" t="inlineStr">
        <is>
          <t>IM-001</t>
        </is>
      </c>
      <c r="C3" s="5" t="inlineStr">
        <is>
          <t>Notebook Dell Latitude</t>
        </is>
      </c>
      <c r="D3" s="5" t="inlineStr">
        <is>
          <t>IT technika</t>
        </is>
      </c>
      <c r="E3" s="5" t="inlineStr">
        <is>
          <t>Bratislava</t>
        </is>
      </c>
      <c r="F3" s="5" t="inlineStr">
        <is>
          <t>Ján Novák</t>
        </is>
      </c>
      <c r="G3" s="6" t="inlineStr">
        <is>
          <t>10.03.2023</t>
        </is>
      </c>
      <c r="H3" s="7" t="n">
        <v>1450</v>
      </c>
      <c r="I3" s="8">
        <f>IFERROR(VLOOKUP(D3,$P$3:$R$7,3,0),5)</f>
        <v/>
      </c>
      <c r="J3" s="9">
        <f>ROUND(H3/I3,2)</f>
        <v/>
      </c>
      <c r="K3" s="8">
        <f>IFERROR(DATEDIF(G3,TODAY(),"y"),0)</f>
        <v/>
      </c>
      <c r="L3" s="9">
        <f>MIN(H3,ROUND(J3*K3,2))</f>
        <v/>
      </c>
      <c r="M3" s="9">
        <f>H3-L3</f>
        <v/>
      </c>
      <c r="N3" s="4">
        <f>IF(M3&lt;=0,"Odpísaný",IF(M3&lt;H3*0.2,"Takmer odpísaný","Používaný"))</f>
        <v/>
      </c>
      <c r="P3" s="4" t="inlineStr">
        <is>
          <t>IT technika</t>
        </is>
      </c>
      <c r="Q3" s="4" t="n">
        <v>1</v>
      </c>
      <c r="R3" s="4" t="n">
        <v>4</v>
      </c>
    </row>
    <row r="4">
      <c r="A4" s="10" t="n">
        <v>2</v>
      </c>
      <c r="B4" s="10" t="inlineStr">
        <is>
          <t>IM-002</t>
        </is>
      </c>
      <c r="C4" s="11" t="inlineStr">
        <is>
          <t>Osobný automobil Škoda Octavia</t>
        </is>
      </c>
      <c r="D4" s="11" t="inlineStr">
        <is>
          <t>Dopravné prostriedky</t>
        </is>
      </c>
      <c r="E4" s="11" t="inlineStr">
        <is>
          <t>Košice</t>
        </is>
      </c>
      <c r="F4" s="11" t="inlineStr">
        <is>
          <t>Peter Horváth</t>
        </is>
      </c>
      <c r="G4" s="12" t="inlineStr">
        <is>
          <t>15.06.2021</t>
        </is>
      </c>
      <c r="H4" s="7" t="n">
        <v>24500</v>
      </c>
      <c r="I4" s="13">
        <f>IFERROR(VLOOKUP(D4,$P$3:$R$7,3,0),5)</f>
        <v/>
      </c>
      <c r="J4" s="14">
        <f>ROUND(H4/I4,2)</f>
        <v/>
      </c>
      <c r="K4" s="13">
        <f>IFERROR(DATEDIF(G4,TODAY(),"y"),0)</f>
        <v/>
      </c>
      <c r="L4" s="14">
        <f>MIN(H4,ROUND(J4*K4,2))</f>
        <v/>
      </c>
      <c r="M4" s="14">
        <f>H4-L4</f>
        <v/>
      </c>
      <c r="N4" s="10">
        <f>IF(M4&lt;=0,"Odpísaný",IF(M4&lt;H4*0.2,"Takmer odpísaný","Používaný"))</f>
        <v/>
      </c>
      <c r="P4" s="10" t="inlineStr">
        <is>
          <t>Dopravné prostriedky</t>
        </is>
      </c>
      <c r="Q4" s="10" t="n">
        <v>2</v>
      </c>
      <c r="R4" s="10" t="n">
        <v>6</v>
      </c>
    </row>
    <row r="5">
      <c r="A5" s="4" t="n">
        <v>3</v>
      </c>
      <c r="B5" s="4" t="inlineStr">
        <is>
          <t>IM-003</t>
        </is>
      </c>
      <c r="C5" s="5" t="inlineStr">
        <is>
          <t>Kancelárska zostava nábytku</t>
        </is>
      </c>
      <c r="D5" s="5" t="inlineStr">
        <is>
          <t>Nábytok</t>
        </is>
      </c>
      <c r="E5" s="5" t="inlineStr">
        <is>
          <t>Žilina</t>
        </is>
      </c>
      <c r="F5" s="5" t="inlineStr">
        <is>
          <t>Mária Kováčová</t>
        </is>
      </c>
      <c r="G5" s="6" t="inlineStr">
        <is>
          <t>01.09.2022</t>
        </is>
      </c>
      <c r="H5" s="7" t="n">
        <v>2100</v>
      </c>
      <c r="I5" s="8">
        <f>IFERROR(VLOOKUP(D5,$P$3:$R$7,3,0),5)</f>
        <v/>
      </c>
      <c r="J5" s="9">
        <f>ROUND(H5/I5,2)</f>
        <v/>
      </c>
      <c r="K5" s="8">
        <f>IFERROR(DATEDIF(G5,TODAY(),"y"),0)</f>
        <v/>
      </c>
      <c r="L5" s="9">
        <f>MIN(H5,ROUND(J5*K5,2))</f>
        <v/>
      </c>
      <c r="M5" s="9">
        <f>H5-L5</f>
        <v/>
      </c>
      <c r="N5" s="4">
        <f>IF(M5&lt;=0,"Odpísaný",IF(M5&lt;H5*0.2,"Takmer odpísaný","Používaný"))</f>
        <v/>
      </c>
      <c r="P5" s="4" t="inlineStr">
        <is>
          <t>Nábytok</t>
        </is>
      </c>
      <c r="Q5" s="4" t="n">
        <v>2</v>
      </c>
      <c r="R5" s="4" t="n">
        <v>6</v>
      </c>
    </row>
    <row r="6">
      <c r="A6" s="10" t="n">
        <v>4</v>
      </c>
      <c r="B6" s="10" t="inlineStr">
        <is>
          <t>IM-004</t>
        </is>
      </c>
      <c r="C6" s="11" t="inlineStr">
        <is>
          <t>Server HP ProLiant</t>
        </is>
      </c>
      <c r="D6" s="11" t="inlineStr">
        <is>
          <t>IT technika</t>
        </is>
      </c>
      <c r="E6" s="11" t="inlineStr">
        <is>
          <t>Bratislava</t>
        </is>
      </c>
      <c r="F6" s="11" t="inlineStr">
        <is>
          <t>Zuzana Tóthová</t>
        </is>
      </c>
      <c r="G6" s="12" t="inlineStr">
        <is>
          <t>20.01.2024</t>
        </is>
      </c>
      <c r="H6" s="7" t="n">
        <v>5800</v>
      </c>
      <c r="I6" s="13">
        <f>IFERROR(VLOOKUP(D6,$P$3:$R$7,3,0),5)</f>
        <v/>
      </c>
      <c r="J6" s="14">
        <f>ROUND(H6/I6,2)</f>
        <v/>
      </c>
      <c r="K6" s="13">
        <f>IFERROR(DATEDIF(G6,TODAY(),"y"),0)</f>
        <v/>
      </c>
      <c r="L6" s="14">
        <f>MIN(H6,ROUND(J6*K6,2))</f>
        <v/>
      </c>
      <c r="M6" s="14">
        <f>H6-L6</f>
        <v/>
      </c>
      <c r="N6" s="10">
        <f>IF(M6&lt;=0,"Odpísaný",IF(M6&lt;H6*0.2,"Takmer odpísaný","Používaný"))</f>
        <v/>
      </c>
      <c r="P6" s="10" t="inlineStr">
        <is>
          <t>Stroje a zariadenia</t>
        </is>
      </c>
      <c r="Q6" s="10" t="n">
        <v>3</v>
      </c>
      <c r="R6" s="10" t="n">
        <v>10</v>
      </c>
    </row>
    <row r="7">
      <c r="A7" s="4" t="n">
        <v>5</v>
      </c>
      <c r="B7" s="4" t="inlineStr">
        <is>
          <t>IM-005</t>
        </is>
      </c>
      <c r="C7" s="5" t="inlineStr">
        <is>
          <t>Tlačiareň Canon imageRUNNER</t>
        </is>
      </c>
      <c r="D7" s="5" t="inlineStr">
        <is>
          <t>IT technika</t>
        </is>
      </c>
      <c r="E7" s="5" t="inlineStr">
        <is>
          <t>Nitra</t>
        </is>
      </c>
      <c r="F7" s="5" t="inlineStr">
        <is>
          <t>Martin Baláž</t>
        </is>
      </c>
      <c r="G7" s="6" t="inlineStr">
        <is>
          <t>05.11.2022</t>
        </is>
      </c>
      <c r="H7" s="7" t="n">
        <v>980</v>
      </c>
      <c r="I7" s="8">
        <f>IFERROR(VLOOKUP(D7,$P$3:$R$7,3,0),5)</f>
        <v/>
      </c>
      <c r="J7" s="9">
        <f>ROUND(H7/I7,2)</f>
        <v/>
      </c>
      <c r="K7" s="8">
        <f>IFERROR(DATEDIF(G7,TODAY(),"y"),0)</f>
        <v/>
      </c>
      <c r="L7" s="9">
        <f>MIN(H7,ROUND(J7*K7,2))</f>
        <v/>
      </c>
      <c r="M7" s="9">
        <f>H7-L7</f>
        <v/>
      </c>
      <c r="N7" s="4">
        <f>IF(M7&lt;=0,"Odpísaný",IF(M7&lt;H7*0.2,"Takmer odpísaný","Používaný"))</f>
        <v/>
      </c>
      <c r="P7" s="4" t="inlineStr">
        <is>
          <t>Ostatné</t>
        </is>
      </c>
      <c r="Q7" s="4" t="n">
        <v>2</v>
      </c>
      <c r="R7" s="4" t="n">
        <v>6</v>
      </c>
    </row>
    <row r="8">
      <c r="A8" s="10" t="n">
        <v>6</v>
      </c>
      <c r="B8" s="10" t="inlineStr">
        <is>
          <t>IM-006</t>
        </is>
      </c>
      <c r="C8" s="11" t="inlineStr">
        <is>
          <t>Klimatizačná jednotka</t>
        </is>
      </c>
      <c r="D8" s="11" t="inlineStr">
        <is>
          <t>Stroje a zariadenia</t>
        </is>
      </c>
      <c r="E8" s="11" t="inlineStr">
        <is>
          <t>Prešov</t>
        </is>
      </c>
      <c r="F8" s="11" t="inlineStr">
        <is>
          <t>Katarína Šimková</t>
        </is>
      </c>
      <c r="G8" s="12" t="inlineStr">
        <is>
          <t>12.04.2020</t>
        </is>
      </c>
      <c r="H8" s="7" t="n">
        <v>1650</v>
      </c>
      <c r="I8" s="13">
        <f>IFERROR(VLOOKUP(D8,$P$3:$R$7,3,0),5)</f>
        <v/>
      </c>
      <c r="J8" s="14">
        <f>ROUND(H8/I8,2)</f>
        <v/>
      </c>
      <c r="K8" s="13">
        <f>IFERROR(DATEDIF(G8,TODAY(),"y"),0)</f>
        <v/>
      </c>
      <c r="L8" s="14">
        <f>MIN(H8,ROUND(J8*K8,2))</f>
        <v/>
      </c>
      <c r="M8" s="14">
        <f>H8-L8</f>
        <v/>
      </c>
      <c r="N8" s="10">
        <f>IF(M8&lt;=0,"Odpísaný",IF(M8&lt;H8*0.2,"Takmer odpísaný","Používaný"))</f>
        <v/>
      </c>
    </row>
    <row r="9">
      <c r="A9" s="4" t="n">
        <v>7</v>
      </c>
      <c r="B9" s="4" t="inlineStr">
        <is>
          <t>IM-007</t>
        </is>
      </c>
      <c r="C9" s="5" t="inlineStr">
        <is>
          <t>Traktor Zetor Proxima</t>
        </is>
      </c>
      <c r="D9" s="5" t="inlineStr">
        <is>
          <t>Stroje a zariadenia</t>
        </is>
      </c>
      <c r="E9" s="5" t="inlineStr">
        <is>
          <t>Banská Bystrica</t>
        </is>
      </c>
      <c r="F9" s="5" t="inlineStr">
        <is>
          <t>Ján Novák</t>
        </is>
      </c>
      <c r="G9" s="6" t="inlineStr">
        <is>
          <t>25.07.2019</t>
        </is>
      </c>
      <c r="H9" s="7" t="n">
        <v>38900</v>
      </c>
      <c r="I9" s="8">
        <f>IFERROR(VLOOKUP(D9,$P$3:$R$7,3,0),5)</f>
        <v/>
      </c>
      <c r="J9" s="9">
        <f>ROUND(H9/I9,2)</f>
        <v/>
      </c>
      <c r="K9" s="8">
        <f>IFERROR(DATEDIF(G9,TODAY(),"y"),0)</f>
        <v/>
      </c>
      <c r="L9" s="9">
        <f>MIN(H9,ROUND(J9*K9,2))</f>
        <v/>
      </c>
      <c r="M9" s="9">
        <f>H9-L9</f>
        <v/>
      </c>
      <c r="N9" s="4">
        <f>IF(M9&lt;=0,"Odpísaný",IF(M9&lt;H9*0.2,"Takmer odpísaný","Používaný"))</f>
        <v/>
      </c>
    </row>
    <row r="10">
      <c r="A10" s="10" t="n">
        <v>8</v>
      </c>
      <c r="B10" s="10" t="inlineStr">
        <is>
          <t>IM-008</t>
        </is>
      </c>
      <c r="C10" s="11" t="inlineStr">
        <is>
          <t>Digitálny fotoaparát Canon EOS</t>
        </is>
      </c>
      <c r="D10" s="11" t="inlineStr">
        <is>
          <t>Ostatné</t>
        </is>
      </c>
      <c r="E10" s="11" t="inlineStr">
        <is>
          <t>Bratislava</t>
        </is>
      </c>
      <c r="F10" s="11" t="inlineStr">
        <is>
          <t>Mária Kováčová</t>
        </is>
      </c>
      <c r="G10" s="12" t="inlineStr">
        <is>
          <t>18.02.2023</t>
        </is>
      </c>
      <c r="H10" s="7" t="n">
        <v>1290</v>
      </c>
      <c r="I10" s="13">
        <f>IFERROR(VLOOKUP(D10,$P$3:$R$7,3,0),5)</f>
        <v/>
      </c>
      <c r="J10" s="14">
        <f>ROUND(H10/I10,2)</f>
        <v/>
      </c>
      <c r="K10" s="13">
        <f>IFERROR(DATEDIF(G10,TODAY(),"y"),0)</f>
        <v/>
      </c>
      <c r="L10" s="14">
        <f>MIN(H10,ROUND(J10*K10,2))</f>
        <v/>
      </c>
      <c r="M10" s="14">
        <f>H10-L10</f>
        <v/>
      </c>
      <c r="N10" s="10">
        <f>IF(M10&lt;=0,"Odpísaný",IF(M10&lt;H10*0.2,"Takmer odpísaný","Používaný"))</f>
        <v/>
      </c>
    </row>
    <row r="11">
      <c r="A11" s="4" t="n">
        <v>9</v>
      </c>
      <c r="B11" s="4" t="inlineStr">
        <is>
          <t>IM-009</t>
        </is>
      </c>
      <c r="C11" s="5" t="inlineStr">
        <is>
          <t>Mobilný telefón Samsung Galaxy</t>
        </is>
      </c>
      <c r="D11" s="5" t="inlineStr">
        <is>
          <t>IT technika</t>
        </is>
      </c>
      <c r="E11" s="5" t="inlineStr">
        <is>
          <t>Košice</t>
        </is>
      </c>
      <c r="F11" s="5" t="inlineStr">
        <is>
          <t>Peter Horváth</t>
        </is>
      </c>
      <c r="G11" s="6" t="inlineStr">
        <is>
          <t>30.09.2024</t>
        </is>
      </c>
      <c r="H11" s="7" t="n">
        <v>780</v>
      </c>
      <c r="I11" s="8">
        <f>IFERROR(VLOOKUP(D11,$P$3:$R$7,3,0),5)</f>
        <v/>
      </c>
      <c r="J11" s="9">
        <f>ROUND(H11/I11,2)</f>
        <v/>
      </c>
      <c r="K11" s="8">
        <f>IFERROR(DATEDIF(G11,TODAY(),"y"),0)</f>
        <v/>
      </c>
      <c r="L11" s="9">
        <f>MIN(H11,ROUND(J11*K11,2))</f>
        <v/>
      </c>
      <c r="M11" s="9">
        <f>H11-L11</f>
        <v/>
      </c>
      <c r="N11" s="4">
        <f>IF(M11&lt;=0,"Odpísaný",IF(M11&lt;H11*0.2,"Takmer odpísaný","Používaný"))</f>
        <v/>
      </c>
    </row>
    <row r="12">
      <c r="A12" s="10" t="n">
        <v>10</v>
      </c>
      <c r="B12" s="10" t="inlineStr">
        <is>
          <t>IM-010</t>
        </is>
      </c>
      <c r="C12" s="11" t="inlineStr">
        <is>
          <t>Dataprojektor Epson</t>
        </is>
      </c>
      <c r="D12" s="11" t="inlineStr">
        <is>
          <t>Ostatné</t>
        </is>
      </c>
      <c r="E12" s="11" t="inlineStr">
        <is>
          <t>Žilina</t>
        </is>
      </c>
      <c r="F12" s="11" t="inlineStr">
        <is>
          <t>Zuzana Tóthová</t>
        </is>
      </c>
      <c r="G12" s="12" t="inlineStr">
        <is>
          <t>08.05.2021</t>
        </is>
      </c>
      <c r="H12" s="7" t="n">
        <v>890</v>
      </c>
      <c r="I12" s="13">
        <f>IFERROR(VLOOKUP(D12,$P$3:$R$7,3,0),5)</f>
        <v/>
      </c>
      <c r="J12" s="14">
        <f>ROUND(H12/I12,2)</f>
        <v/>
      </c>
      <c r="K12" s="13">
        <f>IFERROR(DATEDIF(G12,TODAY(),"y"),0)</f>
        <v/>
      </c>
      <c r="L12" s="14">
        <f>MIN(H12,ROUND(J12*K12,2))</f>
        <v/>
      </c>
      <c r="M12" s="14">
        <f>H12-L12</f>
        <v/>
      </c>
      <c r="N12" s="10">
        <f>IF(M12&lt;=0,"Odpísaný",IF(M12&lt;H12*0.2,"Takmer odpísaný","Používaný"))</f>
        <v/>
      </c>
    </row>
    <row r="13">
      <c r="A13" s="15" t="n"/>
      <c r="B13" s="29" t="n"/>
      <c r="C13" s="30" t="n"/>
      <c r="D13" s="16" t="n"/>
      <c r="E13" s="16" t="n"/>
      <c r="F13" s="16" t="n"/>
      <c r="G13" s="16" t="n"/>
      <c r="H13" s="18">
        <f>SUM(H3:H12)</f>
        <v/>
      </c>
      <c r="I13" s="19">
        <f>ROUND(AVERAGE(I3:I12),1)</f>
        <v/>
      </c>
      <c r="J13" s="18">
        <f>SUM(J3:J12)</f>
        <v/>
      </c>
      <c r="K13" s="16" t="n"/>
      <c r="L13" s="18">
        <f>SUM(L3:L12)</f>
        <v/>
      </c>
      <c r="M13" s="18">
        <f>SUM(M3:M12)</f>
        <v/>
      </c>
      <c r="N13" s="16" t="n"/>
    </row>
    <row r="14"/>
    <row r="15">
      <c r="A15" s="20" t="inlineStr">
        <is>
          <t>Počet odpísaných položiek:</t>
        </is>
      </c>
      <c r="C15" s="20">
        <f>COUNTIF(N3:N12,"Odpísaný")</f>
        <v/>
      </c>
    </row>
    <row r="16">
      <c r="A16" s="20" t="inlineStr">
        <is>
          <t>Počet používaných položiek:</t>
        </is>
      </c>
      <c r="C16" s="20">
        <f>COUNTIF(N3:N12,"Používaný")</f>
        <v/>
      </c>
    </row>
  </sheetData>
  <mergeCells count="2">
    <mergeCell ref="A1:N1"/>
    <mergeCell ref="A13:C13"/>
  </mergeCells>
  <conditionalFormatting sqref="N3:N12">
    <cfRule type="expression" priority="1" dxfId="0">
      <formula>N3="Odpísaný"</formula>
    </cfRule>
    <cfRule type="expression" priority="2" dxfId="1">
      <formula>N3="Používaný"</formula>
    </cfRule>
  </conditionalFormatting>
  <dataValidations count="2">
    <dataValidation sqref="D3:D12" showErrorMessage="1" showInputMessage="1" allowBlank="1" type="list">
      <formula1>"IT technika,Dopravné prostriedky,Nábytok,Stroje a zariadenia,Ostatné"</formula1>
    </dataValidation>
    <dataValidation sqref="E3:E12" showErrorMessage="1" showInputMessage="1" allowBlank="1" type="list">
      <formula1>"Bratislava,Košice,Žilina,Nitra,Prešov,Banská Bystrica"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20" customWidth="1" min="3" max="3"/>
    <col width="20" customWidth="1" min="4" max="4"/>
  </cols>
  <sheetData>
    <row r="1" ht="26" customHeight="1">
      <c r="A1" s="21" t="inlineStr">
        <is>
          <t>DASHBOARD - PREHĽAD MAJETKU</t>
        </is>
      </c>
    </row>
    <row r="2"/>
    <row r="3">
      <c r="A3" s="22" t="inlineStr">
        <is>
          <t>Kľúčové ukazovatele</t>
        </is>
      </c>
    </row>
    <row r="4">
      <c r="A4" s="8" t="inlineStr">
        <is>
          <t>Celková obstarávacia hodnota</t>
        </is>
      </c>
      <c r="B4" s="23">
        <f>'Evidencia majetku'!H13</f>
        <v/>
      </c>
    </row>
    <row r="5">
      <c r="A5" s="13" t="inlineStr">
        <is>
          <t>Celkové oprávky</t>
        </is>
      </c>
      <c r="B5" s="24">
        <f>'Evidencia majetku'!L13</f>
        <v/>
      </c>
    </row>
    <row r="6">
      <c r="A6" s="8" t="inlineStr">
        <is>
          <t>Celková zostatková hodnota</t>
        </is>
      </c>
      <c r="B6" s="23">
        <f>'Evidencia majetku'!M13</f>
        <v/>
      </c>
    </row>
    <row r="7">
      <c r="A7" s="13" t="inlineStr">
        <is>
          <t>Priemerná doba odpisovania (roky)</t>
        </is>
      </c>
      <c r="B7" s="25">
        <f>'Evidencia majetku'!I13</f>
        <v/>
      </c>
    </row>
    <row r="8">
      <c r="A8" s="8" t="inlineStr">
        <is>
          <t>Počet evidovaných položiek</t>
        </is>
      </c>
      <c r="B8" s="26">
        <f>COUNTA('Evidencia majetku'!C3:C12)</f>
        <v/>
      </c>
    </row>
    <row r="9"/>
    <row r="10"/>
    <row r="11">
      <c r="A11" s="2" t="inlineStr">
        <is>
          <t>Kategória</t>
        </is>
      </c>
      <c r="B11" s="2" t="inlineStr">
        <is>
          <t>Počet kusov</t>
        </is>
      </c>
      <c r="C11" s="2" t="inlineStr">
        <is>
          <t>Obstarávacia hodnota</t>
        </is>
      </c>
      <c r="D11" s="2" t="inlineStr">
        <is>
          <t>Zostatková hodnota</t>
        </is>
      </c>
    </row>
    <row r="12">
      <c r="A12" s="8" t="inlineStr">
        <is>
          <t>IT technika</t>
        </is>
      </c>
      <c r="B12" s="4">
        <f>COUNTIF('Evidencia majetku'!D3:D12,A12)</f>
        <v/>
      </c>
      <c r="C12" s="9">
        <f>SUMIF('Evidencia majetku'!D3:D12,A12,'Evidencia majetku'!H3:H12)</f>
        <v/>
      </c>
      <c r="D12" s="9">
        <f>SUMIF('Evidencia majetku'!D3:D12,A12,'Evidencia majetku'!M3:M12)</f>
        <v/>
      </c>
    </row>
    <row r="13">
      <c r="A13" s="13" t="inlineStr">
        <is>
          <t>Dopravné prostriedky</t>
        </is>
      </c>
      <c r="B13" s="10">
        <f>COUNTIF('Evidencia majetku'!D3:D12,A13)</f>
        <v/>
      </c>
      <c r="C13" s="14">
        <f>SUMIF('Evidencia majetku'!D3:D12,A13,'Evidencia majetku'!H3:H12)</f>
        <v/>
      </c>
      <c r="D13" s="14">
        <f>SUMIF('Evidencia majetku'!D3:D12,A13,'Evidencia majetku'!M3:M12)</f>
        <v/>
      </c>
    </row>
    <row r="14">
      <c r="A14" s="8" t="inlineStr">
        <is>
          <t>Nábytok</t>
        </is>
      </c>
      <c r="B14" s="4">
        <f>COUNTIF('Evidencia majetku'!D3:D12,A14)</f>
        <v/>
      </c>
      <c r="C14" s="9">
        <f>SUMIF('Evidencia majetku'!D3:D12,A14,'Evidencia majetku'!H3:H12)</f>
        <v/>
      </c>
      <c r="D14" s="9">
        <f>SUMIF('Evidencia majetku'!D3:D12,A14,'Evidencia majetku'!M3:M12)</f>
        <v/>
      </c>
    </row>
    <row r="15">
      <c r="A15" s="13" t="inlineStr">
        <is>
          <t>Stroje a zariadenia</t>
        </is>
      </c>
      <c r="B15" s="10">
        <f>COUNTIF('Evidencia majetku'!D3:D12,A15)</f>
        <v/>
      </c>
      <c r="C15" s="14">
        <f>SUMIF('Evidencia majetku'!D3:D12,A15,'Evidencia majetku'!H3:H12)</f>
        <v/>
      </c>
      <c r="D15" s="14">
        <f>SUMIF('Evidencia majetku'!D3:D12,A15,'Evidencia majetku'!M3:M12)</f>
        <v/>
      </c>
    </row>
    <row r="16">
      <c r="A16" s="8" t="inlineStr">
        <is>
          <t>Ostatné</t>
        </is>
      </c>
      <c r="B16" s="4">
        <f>COUNTIF('Evidencia majetku'!D3:D12,A16)</f>
        <v/>
      </c>
      <c r="C16" s="9">
        <f>SUMIF('Evidencia majetku'!D3:D12,A16,'Evidencia majetku'!H3:H12)</f>
        <v/>
      </c>
      <c r="D16" s="9">
        <f>SUMIF('Evidencia majetku'!D3:D12,A16,'Evidencia majetku'!M3:M12)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 ht="26" customHeight="1">
      <c r="A1" s="21" t="inlineStr">
        <is>
          <t>NÁVOD NA POUŽITIE EVIDENCIE MAJETKU</t>
        </is>
      </c>
    </row>
    <row r="2"/>
    <row r="3" ht="46" customHeight="1">
      <c r="A3" s="27" t="inlineStr">
        <is>
          <t>List "Evidencia majetku"</t>
        </is>
      </c>
      <c r="B3" s="28" t="inlineStr">
        <is>
          <t>Hlavná evidenčná tabuľka dlhodobého majetku spoločnosti. Stĺpce A-H (žlté bunky) vypĺňajte manuálne pre každú novú položku majetku - inventárne číslo, názov, kategóriu (výber zo zoznamu), umiestnenie, zodpovednú osobu, dátum obstarania a obstarávaciu cenu.</t>
        </is>
      </c>
      <c r="C3" s="29" t="n"/>
      <c r="D3" s="30" t="n"/>
    </row>
    <row r="4" ht="46" customHeight="1">
      <c r="A4" s="27" t="inlineStr">
        <is>
          <t>Doba odpisovania (I)</t>
        </is>
      </c>
      <c r="B4" s="28" t="inlineStr">
        <is>
          <t>Automaticky sa dopĺňa pomocou funkcie VLOOKUP z pomocnej tabuľky v stĺpcoch P-R podľa zvolenej kategórie majetku.</t>
        </is>
      </c>
      <c r="C4" s="29" t="n"/>
      <c r="D4" s="30" t="n"/>
    </row>
    <row r="5" ht="46" customHeight="1">
      <c r="A5" s="27" t="inlineStr">
        <is>
          <t>Ročný odpis (J)</t>
        </is>
      </c>
      <c r="B5" s="28" t="inlineStr">
        <is>
          <t>Vypočítaný ako obstarávacia cena delená dobou odpisovania (H/I).</t>
        </is>
      </c>
      <c r="C5" s="29" t="n"/>
      <c r="D5" s="30" t="n"/>
    </row>
    <row r="6" ht="46" customHeight="1">
      <c r="A6" s="27" t="inlineStr">
        <is>
          <t>Roky používania (K)</t>
        </is>
      </c>
      <c r="B6" s="28" t="inlineStr">
        <is>
          <t>Počet celých rokov od dátumu obstarania po dnešný deň, vypočítané funkciou DATEDIF.</t>
        </is>
      </c>
      <c r="C6" s="29" t="n"/>
      <c r="D6" s="30" t="n"/>
    </row>
    <row r="7" ht="46" customHeight="1">
      <c r="A7" s="27" t="inlineStr">
        <is>
          <t>Oprávky celkom (L)</t>
        </is>
      </c>
      <c r="B7" s="28" t="inlineStr">
        <is>
          <t>Súčet doterajších odpisov, obmedzený tak, aby neprekročil obstarávaciu cenu (funkcia MIN).</t>
        </is>
      </c>
      <c r="C7" s="29" t="n"/>
      <c r="D7" s="30" t="n"/>
    </row>
    <row r="8" ht="46" customHeight="1">
      <c r="A8" s="27" t="inlineStr">
        <is>
          <t>Zostatková hodnota (M)</t>
        </is>
      </c>
      <c r="B8" s="28" t="inlineStr">
        <is>
          <t>Obstarávacia cena mínus oprávky celkom (H-L).</t>
        </is>
      </c>
      <c r="C8" s="29" t="n"/>
      <c r="D8" s="30" t="n"/>
    </row>
    <row r="9" ht="46" customHeight="1">
      <c r="A9" s="27" t="inlineStr">
        <is>
          <t>Stav majetku (N)</t>
        </is>
      </c>
      <c r="B9" s="28" t="inlineStr">
        <is>
          <t>Automatické vyhodnotenie: "Odpísaný" ak je zostatková hodnota 0, "Takmer odpísaný" ak je pod 20% ceny, inak "Používaný". Riadky sú farebne zvýraznené podmieneným formátovaním.</t>
        </is>
      </c>
      <c r="C9" s="29" t="n"/>
      <c r="D9" s="30" t="n"/>
    </row>
    <row r="10" ht="46" customHeight="1">
      <c r="A10" s="27" t="inlineStr">
        <is>
          <t>List "Dashboard"</t>
        </is>
      </c>
      <c r="B10" s="28" t="inlineStr">
        <is>
          <t>Zobrazuje kľúčové súhrnné ukazovatele (celková hodnota, oprávky, zostatková hodnota, priemerná doba odpisovania) a prehľad podľa kategórií s koláčovým a stĺpcovým grafom.</t>
        </is>
      </c>
      <c r="C10" s="29" t="n"/>
      <c r="D10" s="30" t="n"/>
    </row>
    <row r="11" ht="46" customHeight="1">
      <c r="A11" s="27" t="inlineStr">
        <is>
          <t>Rozbaľovacie zoznamy</t>
        </is>
      </c>
      <c r="B11" s="28" t="inlineStr">
        <is>
          <t>Stĺpce "Kategória" a "Umiestnenie" obsahujú rozbaľovací zoznam - kliknite na bunku a vyberte hodnotu zo zoznamu.</t>
        </is>
      </c>
      <c r="C11" s="29" t="n"/>
      <c r="D11" s="30" t="n"/>
    </row>
    <row r="12" ht="46" customHeight="1">
      <c r="A12" s="27" t="inlineStr">
        <is>
          <t>Odporúčanie</t>
        </is>
      </c>
      <c r="B12" s="28" t="inlineStr">
        <is>
          <t>Pravidelne aktualizujte dátum obstarania a ceny nových položiek. Vzorce sa prepočítajú automaticky pri každom otvorení súboru vďaka funkcii TODAY().</t>
        </is>
      </c>
      <c r="C12" s="29" t="n"/>
      <c r="D12" s="30" t="n"/>
    </row>
  </sheetData>
  <mergeCells count="21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  <mergeCell ref="A12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2026-07-21T16:53:35Z</dcterms:created>
  <dcterms:modified xmlns:dcterms="http://purl.org/dc/terms/" xmlns:xsi="http://www.w3.org/2001/XMLSchema-instance" xsi:type="dcterms:W3CDTF">2026-07-21T16:53:35Z</dcterms:modified>
</cp:coreProperties>
</file>