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kulačka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.MM.YYYY"/>
    <numFmt numFmtId="165" formatCode="# ##0,00 &quot;€&quot;"/>
    <numFmt numFmtId="166" formatCode="0,00&quot;%&quot;"/>
    <numFmt numFmtId="167" formatCode="# ##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1F2937"/>
      <sz val="10"/>
    </font>
    <font>
      <name val="Calibri"/>
      <color rgb="001F2937"/>
      <sz val="10"/>
    </font>
    <font>
      <name val="Calibri"/>
      <b val="1"/>
      <color rgb="00FFFFFF"/>
      <sz val="11"/>
    </font>
    <font>
      <b val="1"/>
      <color rgb="000F766E"/>
      <sz val="12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CCFBF1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right" vertical="center"/>
    </xf>
    <xf numFmtId="166" fontId="0" fillId="3" borderId="1" applyAlignment="1" pivotButton="0" quotePrefix="0" xfId="0">
      <alignment horizontal="right" vertical="center"/>
    </xf>
    <xf numFmtId="167" fontId="0" fillId="3" borderId="1" applyAlignment="1" pivotButton="0" quotePrefix="0" xfId="0">
      <alignment horizontal="right" vertical="center"/>
    </xf>
    <xf numFmtId="167" fontId="0" fillId="4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166" fontId="0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/>
    </xf>
    <xf numFmtId="167" fontId="0" fillId="5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166" fontId="0" fillId="5" borderId="1" applyAlignment="1" pivotButton="0" quotePrefix="0" xfId="0">
      <alignment horizontal="right" vertical="center"/>
    </xf>
    <xf numFmtId="0" fontId="2" fillId="6" borderId="1" pivotButton="0" quotePrefix="0" xfId="0"/>
    <xf numFmtId="0" fontId="0" fillId="6" borderId="1" pivotButton="0" quotePrefix="0" xfId="0"/>
    <xf numFmtId="165" fontId="2" fillId="6" borderId="1" applyAlignment="1" pivotButton="0" quotePrefix="0" xfId="0">
      <alignment horizontal="right" vertical="center"/>
    </xf>
    <xf numFmtId="166" fontId="2" fillId="6" borderId="1" applyAlignment="1" pivotButton="0" quotePrefix="0" xfId="0">
      <alignment horizontal="right" vertical="center"/>
    </xf>
    <xf numFmtId="167" fontId="2" fillId="6" borderId="1" applyAlignment="1" pivotButton="0" quotePrefix="0" xfId="0">
      <alignment horizontal="right" vertical="center"/>
    </xf>
    <xf numFmtId="0" fontId="5" fillId="0" borderId="0" pivotButton="0" quotePrefix="0" xfId="0"/>
    <xf numFmtId="0" fontId="4" fillId="7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1" fillId="0" borderId="0" pivotButton="0" quotePrefix="0" xfId="0"/>
    <xf numFmtId="167" fontId="2" fillId="4" borderId="1" applyAlignment="1" pivotButton="0" quotePrefix="0" xfId="0">
      <alignment horizontal="right" vertical="center"/>
    </xf>
    <xf numFmtId="165" fontId="2" fillId="5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right" vertical="center"/>
    </xf>
    <xf numFmtId="167" fontId="2" fillId="5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0" fontId="4" fillId="7" borderId="1" pivotButton="0" quotePrefix="0" xfId="0"/>
    <xf numFmtId="0" fontId="4" fillId="2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Mesačná splátka podľa klienta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'Kalkulačka'!G4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'Kalkulačka'!$A$5:$A$13</f>
            </numRef>
          </cat>
          <val>
            <numRef>
              <f>'Kalkulačka'!$G$5:$G$13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Klient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Splátka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istiny a úrokov – Ján Novák</a:t>
            </a:r>
          </a:p>
        </rich>
      </tx>
    </title>
    <plotArea>
      <pieChart>
        <varyColors val="1"/>
        <ser>
          <idx val="0"/>
          <order val="0"/>
          <tx>
            <strRef>
              <f>'Prehľad'!B16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'Prehľad'!$A$17:$A$18</f>
            </numRef>
          </cat>
          <val>
            <numRef>
              <f>'Prehľad'!$B$17:$B$18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Vývoj zostatku úveru – prvých 12 mesiacov</a:t>
            </a:r>
          </a:p>
        </rich>
      </tx>
    </title>
    <plotArea>
      <lineChart>
        <grouping val="standard"/>
        <ser>
          <idx val="0"/>
          <order val="0"/>
          <tx>
            <strRef>
              <f>'Kalkulačka'!F17</f>
            </strRef>
          </tx>
          <spPr>
            <a:ln xmlns:a="http://schemas.openxmlformats.org/drawingml/2006/main" w="25000">
              <a:solidFill>
                <a:srgbClr val="14B8A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'Kalkulačka'!$A$18:$A$29</f>
            </numRef>
          </cat>
          <val>
            <numRef>
              <f>'Kalkulačka'!$F$18:$F$29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Mesiac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Zostatok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39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6" customWidth="1" min="4" max="4"/>
    <col width="16" customWidth="1" min="5" max="5"/>
    <col width="14" customWidth="1" min="6" max="6"/>
    <col width="16" customWidth="1" min="7" max="7"/>
    <col width="18" customWidth="1" min="8" max="8"/>
    <col width="16" customWidth="1" min="9" max="9"/>
    <col width="15" customWidth="1" min="10" max="10"/>
  </cols>
  <sheetData>
    <row r="1" ht="28" customHeight="1">
      <c r="A1" s="1" t="inlineStr">
        <is>
          <t>HYPOTÉKA – KALKULAČKA A POROVNANIE KLIENTOV</t>
        </is>
      </c>
    </row>
    <row r="2">
      <c r="A2" s="2" t="inlineStr">
        <is>
          <t>Dátum výpočtu:</t>
        </is>
      </c>
      <c r="B2" s="3">
        <f>TODAY()</f>
        <v/>
      </c>
    </row>
    <row r="3"/>
    <row r="4" ht="34" customHeight="1">
      <c r="A4" s="4" t="inlineStr">
        <is>
          <t>Klient</t>
        </is>
      </c>
      <c r="B4" s="4" t="inlineStr">
        <is>
          <t>Mesto</t>
        </is>
      </c>
      <c r="C4" s="4" t="inlineStr">
        <is>
          <t>Výška úveru (€)</t>
        </is>
      </c>
      <c r="D4" s="4" t="inlineStr">
        <is>
          <t>Úroková sadzba (% p.a.)</t>
        </is>
      </c>
      <c r="E4" s="4" t="inlineStr">
        <is>
          <t>Doba splácania (roky)</t>
        </is>
      </c>
      <c r="F4" s="4" t="inlineStr">
        <is>
          <t>Počet splátok</t>
        </is>
      </c>
      <c r="G4" s="4" t="inlineStr">
        <is>
          <t>Mesačná splátka (€)</t>
        </is>
      </c>
      <c r="H4" s="4" t="inlineStr">
        <is>
          <t>Celkovo splatené (€)</t>
        </is>
      </c>
      <c r="I4" s="4" t="inlineStr">
        <is>
          <t>Celkové úroky (€)</t>
        </is>
      </c>
      <c r="J4" s="4" t="inlineStr">
        <is>
          <t>Podiel úrokov (%)</t>
        </is>
      </c>
    </row>
    <row r="5">
      <c r="A5" s="5" t="inlineStr">
        <is>
          <t>Ján Novák</t>
        </is>
      </c>
      <c r="B5" s="5" t="inlineStr">
        <is>
          <t>Bratislava</t>
        </is>
      </c>
      <c r="C5" s="6" t="n">
        <v>150000</v>
      </c>
      <c r="D5" s="7" t="n">
        <v>3.9</v>
      </c>
      <c r="E5" s="8" t="n">
        <v>30</v>
      </c>
      <c r="F5" s="9">
        <f>E5*12</f>
        <v/>
      </c>
      <c r="G5" s="10">
        <f>IFERROR(-PMT(D5/100/12,F5,C5),0)</f>
        <v/>
      </c>
      <c r="H5" s="10">
        <f>IFERROR(G5*F5,0)</f>
        <v/>
      </c>
      <c r="I5" s="10">
        <f>IFERROR(H5-C5,0)</f>
        <v/>
      </c>
      <c r="J5" s="11">
        <f>IFERROR(I5/H5*100,0)</f>
        <v/>
      </c>
    </row>
    <row r="6">
      <c r="A6" s="12" t="inlineStr">
        <is>
          <t>Mária Kováčová</t>
        </is>
      </c>
      <c r="B6" s="12" t="inlineStr">
        <is>
          <t>Košice</t>
        </is>
      </c>
      <c r="C6" s="6" t="n">
        <v>95000</v>
      </c>
      <c r="D6" s="7" t="n">
        <v>4.2</v>
      </c>
      <c r="E6" s="8" t="n">
        <v>25</v>
      </c>
      <c r="F6" s="13">
        <f>E6*12</f>
        <v/>
      </c>
      <c r="G6" s="14">
        <f>IFERROR(-PMT(D6/100/12,F6,C6),0)</f>
        <v/>
      </c>
      <c r="H6" s="14">
        <f>IFERROR(G6*F6,0)</f>
        <v/>
      </c>
      <c r="I6" s="14">
        <f>IFERROR(H6-C6,0)</f>
        <v/>
      </c>
      <c r="J6" s="15">
        <f>IFERROR(I6/H6*100,0)</f>
        <v/>
      </c>
    </row>
    <row r="7">
      <c r="A7" s="5" t="inlineStr">
        <is>
          <t>Peter Horváth</t>
        </is>
      </c>
      <c r="B7" s="5" t="inlineStr">
        <is>
          <t>Žilina</t>
        </is>
      </c>
      <c r="C7" s="6" t="n">
        <v>120000</v>
      </c>
      <c r="D7" s="7" t="n">
        <v>3.7</v>
      </c>
      <c r="E7" s="8" t="n">
        <v>20</v>
      </c>
      <c r="F7" s="9">
        <f>E7*12</f>
        <v/>
      </c>
      <c r="G7" s="10">
        <f>IFERROR(-PMT(D7/100/12,F7,C7),0)</f>
        <v/>
      </c>
      <c r="H7" s="10">
        <f>IFERROR(G7*F7,0)</f>
        <v/>
      </c>
      <c r="I7" s="10">
        <f>IFERROR(H7-C7,0)</f>
        <v/>
      </c>
      <c r="J7" s="11">
        <f>IFERROR(I7/H7*100,0)</f>
        <v/>
      </c>
    </row>
    <row r="8">
      <c r="A8" s="12" t="inlineStr">
        <is>
          <t>Zuzana Tóthová</t>
        </is>
      </c>
      <c r="B8" s="12" t="inlineStr">
        <is>
          <t>Nitra</t>
        </is>
      </c>
      <c r="C8" s="6" t="n">
        <v>80000</v>
      </c>
      <c r="D8" s="7" t="n">
        <v>4.5</v>
      </c>
      <c r="E8" s="8" t="n">
        <v>15</v>
      </c>
      <c r="F8" s="13">
        <f>E8*12</f>
        <v/>
      </c>
      <c r="G8" s="14">
        <f>IFERROR(-PMT(D8/100/12,F8,C8),0)</f>
        <v/>
      </c>
      <c r="H8" s="14">
        <f>IFERROR(G8*F8,0)</f>
        <v/>
      </c>
      <c r="I8" s="14">
        <f>IFERROR(H8-C8,0)</f>
        <v/>
      </c>
      <c r="J8" s="15">
        <f>IFERROR(I8/H8*100,0)</f>
        <v/>
      </c>
    </row>
    <row r="9">
      <c r="A9" s="5" t="inlineStr">
        <is>
          <t>Martin Varga</t>
        </is>
      </c>
      <c r="B9" s="5" t="inlineStr">
        <is>
          <t>Prešov</t>
        </is>
      </c>
      <c r="C9" s="6" t="n">
        <v>175000</v>
      </c>
      <c r="D9" s="7" t="n">
        <v>3.6</v>
      </c>
      <c r="E9" s="8" t="n">
        <v>30</v>
      </c>
      <c r="F9" s="9">
        <f>E9*12</f>
        <v/>
      </c>
      <c r="G9" s="10">
        <f>IFERROR(-PMT(D9/100/12,F9,C9),0)</f>
        <v/>
      </c>
      <c r="H9" s="10">
        <f>IFERROR(G9*F9,0)</f>
        <v/>
      </c>
      <c r="I9" s="10">
        <f>IFERROR(H9-C9,0)</f>
        <v/>
      </c>
      <c r="J9" s="11">
        <f>IFERROR(I9/H9*100,0)</f>
        <v/>
      </c>
    </row>
    <row r="10">
      <c r="A10" s="12" t="inlineStr">
        <is>
          <t>Katarína Bieliková</t>
        </is>
      </c>
      <c r="B10" s="12" t="inlineStr">
        <is>
          <t>Banská Bystrica</t>
        </is>
      </c>
      <c r="C10" s="6" t="n">
        <v>60000</v>
      </c>
      <c r="D10" s="7" t="n">
        <v>4.8</v>
      </c>
      <c r="E10" s="8" t="n">
        <v>10</v>
      </c>
      <c r="F10" s="13">
        <f>E10*12</f>
        <v/>
      </c>
      <c r="G10" s="14">
        <f>IFERROR(-PMT(D10/100/12,F10,C10),0)</f>
        <v/>
      </c>
      <c r="H10" s="14">
        <f>IFERROR(G10*F10,0)</f>
        <v/>
      </c>
      <c r="I10" s="14">
        <f>IFERROR(H10-C10,0)</f>
        <v/>
      </c>
      <c r="J10" s="15">
        <f>IFERROR(I10/H10*100,0)</f>
        <v/>
      </c>
    </row>
    <row r="11">
      <c r="A11" s="5" t="inlineStr">
        <is>
          <t>Tomáš Kučera</t>
        </is>
      </c>
      <c r="B11" s="5" t="inlineStr">
        <is>
          <t>Trnava</t>
        </is>
      </c>
      <c r="C11" s="6" t="n">
        <v>210000</v>
      </c>
      <c r="D11" s="7" t="n">
        <v>3.8</v>
      </c>
      <c r="E11" s="8" t="n">
        <v>30</v>
      </c>
      <c r="F11" s="9">
        <f>E11*12</f>
        <v/>
      </c>
      <c r="G11" s="10">
        <f>IFERROR(-PMT(D11/100/12,F11,C11),0)</f>
        <v/>
      </c>
      <c r="H11" s="10">
        <f>IFERROR(G11*F11,0)</f>
        <v/>
      </c>
      <c r="I11" s="10">
        <f>IFERROR(H11-C11,0)</f>
        <v/>
      </c>
      <c r="J11" s="11">
        <f>IFERROR(I11/H11*100,0)</f>
        <v/>
      </c>
    </row>
    <row r="12">
      <c r="A12" s="12" t="inlineStr">
        <is>
          <t>Lucia Šimková</t>
        </is>
      </c>
      <c r="B12" s="12" t="inlineStr">
        <is>
          <t>Trenčín</t>
        </is>
      </c>
      <c r="C12" s="6" t="n">
        <v>110000</v>
      </c>
      <c r="D12" s="7" t="n">
        <v>4.1</v>
      </c>
      <c r="E12" s="8" t="n">
        <v>25</v>
      </c>
      <c r="F12" s="13">
        <f>E12*12</f>
        <v/>
      </c>
      <c r="G12" s="14">
        <f>IFERROR(-PMT(D12/100/12,F12,C12),0)</f>
        <v/>
      </c>
      <c r="H12" s="14">
        <f>IFERROR(G12*F12,0)</f>
        <v/>
      </c>
      <c r="I12" s="14">
        <f>IFERROR(H12-C12,0)</f>
        <v/>
      </c>
      <c r="J12" s="15">
        <f>IFERROR(I12/H12*100,0)</f>
        <v/>
      </c>
    </row>
    <row r="13">
      <c r="A13" s="5" t="inlineStr">
        <is>
          <t>Andrej Poliak</t>
        </is>
      </c>
      <c r="B13" s="5" t="inlineStr">
        <is>
          <t>Poprad</t>
        </is>
      </c>
      <c r="C13" s="6" t="n">
        <v>90000</v>
      </c>
      <c r="D13" s="7" t="n">
        <v>4</v>
      </c>
      <c r="E13" s="8" t="n">
        <v>20</v>
      </c>
      <c r="F13" s="9">
        <f>E13*12</f>
        <v/>
      </c>
      <c r="G13" s="10">
        <f>IFERROR(-PMT(D13/100/12,F13,C13),0)</f>
        <v/>
      </c>
      <c r="H13" s="10">
        <f>IFERROR(G13*F13,0)</f>
        <v/>
      </c>
      <c r="I13" s="10">
        <f>IFERROR(H13-C13,0)</f>
        <v/>
      </c>
      <c r="J13" s="11">
        <f>IFERROR(I13/H13*100,0)</f>
        <v/>
      </c>
    </row>
    <row r="14">
      <c r="A14" s="16" t="inlineStr">
        <is>
          <t>SPOLU / PRIEMER</t>
        </is>
      </c>
      <c r="B14" s="17" t="n"/>
      <c r="C14" s="18">
        <f>SUM(C5:C13)</f>
        <v/>
      </c>
      <c r="D14" s="19">
        <f>AVERAGE(D5:D13)</f>
        <v/>
      </c>
      <c r="E14" s="20">
        <f>AVERAGE(E5:E13)</f>
        <v/>
      </c>
      <c r="F14" s="20">
        <f>AVERAGE(F5:F13)</f>
        <v/>
      </c>
      <c r="G14" s="18">
        <f>AVERAGE(G5:G13)</f>
        <v/>
      </c>
      <c r="H14" s="18">
        <f>SUM(H5:H13)</f>
        <v/>
      </c>
      <c r="I14" s="18">
        <f>SUM(I5:I13)</f>
        <v/>
      </c>
      <c r="J14" s="19">
        <f>AVERAGE(J5:J13)</f>
        <v/>
      </c>
    </row>
    <row r="15"/>
    <row r="16">
      <c r="A16" s="21" t="inlineStr">
        <is>
          <t>SPLÁTKOVÝ KALENDÁR – prvý klient (Ján Novák), prvých 12 mesiacov</t>
        </is>
      </c>
    </row>
    <row r="17" ht="30" customHeight="1">
      <c r="A17" s="22" t="inlineStr">
        <is>
          <t>Mesiac</t>
        </is>
      </c>
      <c r="B17" s="22" t="inlineStr">
        <is>
          <t>Počiatočný zostatok (€)</t>
        </is>
      </c>
      <c r="C17" s="22" t="inlineStr">
        <is>
          <t>Splátka (€)</t>
        </is>
      </c>
      <c r="D17" s="22" t="inlineStr">
        <is>
          <t>Úrok (€)</t>
        </is>
      </c>
      <c r="E17" s="22" t="inlineStr">
        <is>
          <t>Istina (€)</t>
        </is>
      </c>
      <c r="F17" s="22" t="inlineStr">
        <is>
          <t>Konečný zostatok (€)</t>
        </is>
      </c>
    </row>
    <row r="18">
      <c r="A18" s="23" t="n">
        <v>1</v>
      </c>
      <c r="B18" s="14">
        <f>C5</f>
        <v/>
      </c>
      <c r="C18" s="14">
        <f>$G$5</f>
        <v/>
      </c>
      <c r="D18" s="14">
        <f>IFERROR(B18*$D$5/100/12,0)</f>
        <v/>
      </c>
      <c r="E18" s="14">
        <f>IFERROR(C18-D18,0)</f>
        <v/>
      </c>
      <c r="F18" s="14">
        <f>IFERROR(B18-E18,0)</f>
        <v/>
      </c>
    </row>
    <row r="19">
      <c r="A19" s="24" t="n">
        <v>2</v>
      </c>
      <c r="B19" s="10">
        <f>F18</f>
        <v/>
      </c>
      <c r="C19" s="10">
        <f>$G$5</f>
        <v/>
      </c>
      <c r="D19" s="10">
        <f>IFERROR(B19*$D$5/100/12,0)</f>
        <v/>
      </c>
      <c r="E19" s="10">
        <f>IFERROR(C19-D19,0)</f>
        <v/>
      </c>
      <c r="F19" s="10">
        <f>IFERROR(B19-E19,0)</f>
        <v/>
      </c>
    </row>
    <row r="20">
      <c r="A20" s="23" t="n">
        <v>3</v>
      </c>
      <c r="B20" s="14">
        <f>F19</f>
        <v/>
      </c>
      <c r="C20" s="14">
        <f>$G$5</f>
        <v/>
      </c>
      <c r="D20" s="14">
        <f>IFERROR(B20*$D$5/100/12,0)</f>
        <v/>
      </c>
      <c r="E20" s="14">
        <f>IFERROR(C20-D20,0)</f>
        <v/>
      </c>
      <c r="F20" s="14">
        <f>IFERROR(B20-E20,0)</f>
        <v/>
      </c>
    </row>
    <row r="21">
      <c r="A21" s="24" t="n">
        <v>4</v>
      </c>
      <c r="B21" s="10">
        <f>F20</f>
        <v/>
      </c>
      <c r="C21" s="10">
        <f>$G$5</f>
        <v/>
      </c>
      <c r="D21" s="10">
        <f>IFERROR(B21*$D$5/100/12,0)</f>
        <v/>
      </c>
      <c r="E21" s="10">
        <f>IFERROR(C21-D21,0)</f>
        <v/>
      </c>
      <c r="F21" s="10">
        <f>IFERROR(B21-E21,0)</f>
        <v/>
      </c>
    </row>
    <row r="22">
      <c r="A22" s="23" t="n">
        <v>5</v>
      </c>
      <c r="B22" s="14">
        <f>F21</f>
        <v/>
      </c>
      <c r="C22" s="14">
        <f>$G$5</f>
        <v/>
      </c>
      <c r="D22" s="14">
        <f>IFERROR(B22*$D$5/100/12,0)</f>
        <v/>
      </c>
      <c r="E22" s="14">
        <f>IFERROR(C22-D22,0)</f>
        <v/>
      </c>
      <c r="F22" s="14">
        <f>IFERROR(B22-E22,0)</f>
        <v/>
      </c>
    </row>
    <row r="23">
      <c r="A23" s="24" t="n">
        <v>6</v>
      </c>
      <c r="B23" s="10">
        <f>F22</f>
        <v/>
      </c>
      <c r="C23" s="10">
        <f>$G$5</f>
        <v/>
      </c>
      <c r="D23" s="10">
        <f>IFERROR(B23*$D$5/100/12,0)</f>
        <v/>
      </c>
      <c r="E23" s="10">
        <f>IFERROR(C23-D23,0)</f>
        <v/>
      </c>
      <c r="F23" s="10">
        <f>IFERROR(B23-E23,0)</f>
        <v/>
      </c>
    </row>
    <row r="24">
      <c r="A24" s="23" t="n">
        <v>7</v>
      </c>
      <c r="B24" s="14">
        <f>F23</f>
        <v/>
      </c>
      <c r="C24" s="14">
        <f>$G$5</f>
        <v/>
      </c>
      <c r="D24" s="14">
        <f>IFERROR(B24*$D$5/100/12,0)</f>
        <v/>
      </c>
      <c r="E24" s="14">
        <f>IFERROR(C24-D24,0)</f>
        <v/>
      </c>
      <c r="F24" s="14">
        <f>IFERROR(B24-E24,0)</f>
        <v/>
      </c>
    </row>
    <row r="25">
      <c r="A25" s="24" t="n">
        <v>8</v>
      </c>
      <c r="B25" s="10">
        <f>F24</f>
        <v/>
      </c>
      <c r="C25" s="10">
        <f>$G$5</f>
        <v/>
      </c>
      <c r="D25" s="10">
        <f>IFERROR(B25*$D$5/100/12,0)</f>
        <v/>
      </c>
      <c r="E25" s="10">
        <f>IFERROR(C25-D25,0)</f>
        <v/>
      </c>
      <c r="F25" s="10">
        <f>IFERROR(B25-E25,0)</f>
        <v/>
      </c>
    </row>
    <row r="26">
      <c r="A26" s="23" t="n">
        <v>9</v>
      </c>
      <c r="B26" s="14">
        <f>F25</f>
        <v/>
      </c>
      <c r="C26" s="14">
        <f>$G$5</f>
        <v/>
      </c>
      <c r="D26" s="14">
        <f>IFERROR(B26*$D$5/100/12,0)</f>
        <v/>
      </c>
      <c r="E26" s="14">
        <f>IFERROR(C26-D26,0)</f>
        <v/>
      </c>
      <c r="F26" s="14">
        <f>IFERROR(B26-E26,0)</f>
        <v/>
      </c>
    </row>
    <row r="27">
      <c r="A27" s="24" t="n">
        <v>10</v>
      </c>
      <c r="B27" s="10">
        <f>F26</f>
        <v/>
      </c>
      <c r="C27" s="10">
        <f>$G$5</f>
        <v/>
      </c>
      <c r="D27" s="10">
        <f>IFERROR(B27*$D$5/100/12,0)</f>
        <v/>
      </c>
      <c r="E27" s="10">
        <f>IFERROR(C27-D27,0)</f>
        <v/>
      </c>
      <c r="F27" s="10">
        <f>IFERROR(B27-E27,0)</f>
        <v/>
      </c>
    </row>
    <row r="28">
      <c r="A28" s="23" t="n">
        <v>11</v>
      </c>
      <c r="B28" s="14">
        <f>F27</f>
        <v/>
      </c>
      <c r="C28" s="14">
        <f>$G$5</f>
        <v/>
      </c>
      <c r="D28" s="14">
        <f>IFERROR(B28*$D$5/100/12,0)</f>
        <v/>
      </c>
      <c r="E28" s="14">
        <f>IFERROR(C28-D28,0)</f>
        <v/>
      </c>
      <c r="F28" s="14">
        <f>IFERROR(B28-E28,0)</f>
        <v/>
      </c>
    </row>
    <row r="29">
      <c r="A29" s="24" t="n">
        <v>12</v>
      </c>
      <c r="B29" s="10">
        <f>F28</f>
        <v/>
      </c>
      <c r="C29" s="10">
        <f>$G$5</f>
        <v/>
      </c>
      <c r="D29" s="10">
        <f>IFERROR(B29*$D$5/100/12,0)</f>
        <v/>
      </c>
      <c r="E29" s="10">
        <f>IFERROR(C29-D29,0)</f>
        <v/>
      </c>
      <c r="F29" s="10">
        <f>IFERROR(B29-E29,0)</f>
        <v/>
      </c>
    </row>
  </sheetData>
  <mergeCells count="2">
    <mergeCell ref="A1:J1"/>
    <mergeCell ref="A16:F16"/>
  </mergeCells>
  <conditionalFormatting sqref="J5:J13">
    <cfRule type="expression" priority="1" dxfId="0" stopIfTrue="1">
      <formula>J5&gt;55</formula>
    </cfRule>
    <cfRule type="expression" priority="2" dxfId="1" stopIfTrue="1">
      <formula>J5&lt;=55</formula>
    </cfRule>
  </conditionalFormatting>
  <dataValidations count="1">
    <dataValidation sqref="E5:E13" showErrorMessage="1" showInputMessage="1" allowBlank="1" type="list">
      <formula1>"5,10,15,20,25,30"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4" customWidth="1" min="3" max="3"/>
    <col width="16" customWidth="1" min="4" max="4"/>
    <col width="16" customWidth="1" min="5" max="5"/>
    <col width="16" customWidth="1" min="6" max="6"/>
  </cols>
  <sheetData>
    <row r="1" ht="28" customHeight="1">
      <c r="A1" s="25" t="inlineStr">
        <is>
          <t>PREHĽAD A ŠTATISTIKY HYPOTÉK</t>
        </is>
      </c>
    </row>
    <row r="2"/>
    <row r="3">
      <c r="A3" s="4" t="inlineStr">
        <is>
          <t>Ukazovateľ</t>
        </is>
      </c>
      <c r="B3" s="4" t="inlineStr">
        <is>
          <t>Hodnota</t>
        </is>
      </c>
    </row>
    <row r="4">
      <c r="A4" s="5" t="inlineStr">
        <is>
          <t>Počet klientov</t>
        </is>
      </c>
      <c r="B4" s="26">
        <f>COUNTA(Kalkulačka!A5:A13)</f>
        <v/>
      </c>
    </row>
    <row r="5">
      <c r="A5" s="12" t="inlineStr">
        <is>
          <t>Priemerná výška úveru (€)</t>
        </is>
      </c>
      <c r="B5" s="27">
        <f>AVERAGE(Kalkulačka!C5:C13)</f>
        <v/>
      </c>
    </row>
    <row r="6">
      <c r="A6" s="5" t="inlineStr">
        <is>
          <t>Priemerná úroková sadzba (%)</t>
        </is>
      </c>
      <c r="B6" s="28">
        <f>AVERAGE(Kalkulačka!D5:D13)</f>
        <v/>
      </c>
    </row>
    <row r="7">
      <c r="A7" s="12" t="inlineStr">
        <is>
          <t>Priemerná doba splácania (roky)</t>
        </is>
      </c>
      <c r="B7" s="29">
        <f>AVERAGE(Kalkulačka!E5:E13)</f>
        <v/>
      </c>
    </row>
    <row r="8">
      <c r="A8" s="5" t="inlineStr">
        <is>
          <t>Celková suma poskytnutých úverov (€)</t>
        </is>
      </c>
      <c r="B8" s="30">
        <f>SUM(Kalkulačka!C5:C13)</f>
        <v/>
      </c>
    </row>
    <row r="9">
      <c r="A9" s="12" t="inlineStr">
        <is>
          <t>Celkové úroky za všetky úvery (€)</t>
        </is>
      </c>
      <c r="B9" s="27">
        <f>SUM(Kalkulačka!I5:I13)</f>
        <v/>
      </c>
    </row>
    <row r="10">
      <c r="A10" s="5" t="inlineStr">
        <is>
          <t>Najvyššia mesačná splátka (€)</t>
        </is>
      </c>
      <c r="B10" s="30">
        <f>MAX(Kalkulačka!G5:G13)</f>
        <v/>
      </c>
    </row>
    <row r="11">
      <c r="A11" s="12" t="inlineStr">
        <is>
          <t>Najnižšia mesačná splátka (€)</t>
        </is>
      </c>
      <c r="B11" s="27">
        <f>MIN(Kalkulačka!G5:G13)</f>
        <v/>
      </c>
    </row>
    <row r="12"/>
    <row r="13"/>
    <row r="14"/>
    <row r="15"/>
    <row r="16">
      <c r="A16" s="31" t="inlineStr">
        <is>
          <t>Zloženie splátky</t>
        </is>
      </c>
      <c r="B16" s="31" t="inlineStr">
        <is>
          <t>Suma (€)</t>
        </is>
      </c>
    </row>
    <row r="17">
      <c r="A17" s="5" t="inlineStr">
        <is>
          <t>Istina</t>
        </is>
      </c>
      <c r="B17" s="10">
        <f>Kalkulačka!C5</f>
        <v/>
      </c>
    </row>
    <row r="18">
      <c r="A18" s="5" t="inlineStr">
        <is>
          <t>Úroky</t>
        </is>
      </c>
      <c r="B18" s="10">
        <f>Kalkulačka!I5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4" customWidth="1" min="2" max="2"/>
    <col width="24" customWidth="1" min="3" max="3"/>
    <col width="24" customWidth="1" min="4" max="4"/>
  </cols>
  <sheetData>
    <row r="1" ht="28" customHeight="1">
      <c r="A1" s="25" t="inlineStr">
        <is>
          <t>NÁVOD NA POUŽITIE ZOŠITA</t>
        </is>
      </c>
    </row>
    <row r="2"/>
    <row r="3" ht="46" customHeight="1">
      <c r="A3" s="32" t="inlineStr">
        <is>
          <t>List</t>
        </is>
      </c>
      <c r="B3" s="33" t="inlineStr">
        <is>
          <t>Popis</t>
        </is>
      </c>
      <c r="C3" s="39" t="n"/>
      <c r="D3" s="40" t="n"/>
    </row>
    <row r="4" ht="46" customHeight="1">
      <c r="A4" s="34" t="inlineStr">
        <is>
          <t>Kalkulačka</t>
        </is>
      </c>
      <c r="B4" s="35" t="inlineStr">
        <is>
          <t>Obsahuje vstupné údaje o klientoch (výška úveru, úroková sadzba, doba splácania) so žltým podfarbením buniek na editáciu. Mesačná splátka sa počíta funkciou PMT, ďalej sa dopočítava celková zaplatená suma, celkové úroky a ich podiel na splátke. Nižšie na liste je splátkový kalendár prvého klienta na 12 mesiacov.</t>
        </is>
      </c>
      <c r="C4" s="39" t="n"/>
      <c r="D4" s="40" t="n"/>
    </row>
    <row r="5" ht="46" customHeight="1">
      <c r="A5" s="36" t="inlineStr">
        <is>
          <t>Prehľad</t>
        </is>
      </c>
      <c r="B5" s="37" t="inlineStr">
        <is>
          <t>Súhrnné ukazovatele (priemery, súčty, minimá a maximá) prepočítané automaticky z listu Kalkulačka. Obsahuje stĺpcový graf splátok klientov, koláčový graf zloženia prvej splátky a lineárny graf vývoja zostatku úveru počas prvého roka.</t>
        </is>
      </c>
      <c r="C5" s="39" t="n"/>
      <c r="D5" s="40" t="n"/>
    </row>
    <row r="6" ht="46" customHeight="1">
      <c r="A6" s="34" t="inlineStr">
        <is>
          <t>Návod</t>
        </is>
      </c>
      <c r="B6" s="35" t="inlineStr">
        <is>
          <t>Tento list – stručné vysvetlenie štruktúry a používania zošita.</t>
        </is>
      </c>
      <c r="C6" s="39" t="n"/>
      <c r="D6" s="40" t="n"/>
    </row>
    <row r="7"/>
    <row r="8">
      <c r="A8" s="21" t="inlineStr">
        <is>
          <t>TIPY</t>
        </is>
      </c>
    </row>
    <row r="9" ht="20" customHeight="1">
      <c r="A9" s="38" t="inlineStr">
        <is>
          <t>• Žlté bunky na liste Kalkulačka meníte podľa potreby – ostatné hodnoty sa prepočítajú automaticky.</t>
        </is>
      </c>
    </row>
    <row r="10" ht="20" customHeight="1">
      <c r="A10" s="38" t="inlineStr">
        <is>
          <t>• Podiel úrokov nad 55 % je zvýraznený červenou farbou, do 55 % zelenou.</t>
        </is>
      </c>
    </row>
    <row r="11" ht="20" customHeight="1">
      <c r="A11" s="38" t="inlineStr">
        <is>
          <t>• Doba splácania sa dá vybrať aj z rozbaľovacieho zoznamu (5 až 30 rokov).</t>
        </is>
      </c>
    </row>
    <row r="12" ht="20" customHeight="1">
      <c r="A12" s="38" t="inlineStr">
        <is>
          <t>• Grafy na liste Prehľad sa aktualizujú automaticky po zmene vstupných údajov.</t>
        </is>
      </c>
    </row>
  </sheetData>
  <mergeCells count="10">
    <mergeCell ref="A1:D1"/>
    <mergeCell ref="B3:D3"/>
    <mergeCell ref="B4:D4"/>
    <mergeCell ref="B5:D5"/>
    <mergeCell ref="B6:D6"/>
    <mergeCell ref="A8:D8"/>
    <mergeCell ref="A9:D9"/>
    <mergeCell ref="A10:D10"/>
    <mergeCell ref="A11:D11"/>
    <mergeCell ref="A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2026-07-21T16:46:21Z</dcterms:created>
  <dcterms:modified xmlns:dcterms="http://purl.org/dc/terms/" xmlns:xsi="http://www.w3.org/2001/XMLSchema-instance" xsi:type="dcterms:W3CDTF">2026-07-21T16:46:21Z</dcterms:modified>
</cp:coreProperties>
</file>