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vízie" sheetId="1" state="visible" r:id="rId1"/>
    <sheet xmlns:r="http://schemas.openxmlformats.org/officeDocument/2006/relationships" name="Sadzby" sheetId="2" state="visible" r:id="rId2"/>
    <sheet xmlns:r="http://schemas.openxmlformats.org/officeDocument/2006/relationships" name="Prehľad" sheetId="3" state="visible" r:id="rId3"/>
    <sheet xmlns:r="http://schemas.openxmlformats.org/officeDocument/2006/relationships" name="Pokyny" sheetId="4" state="visible" r:id="rId4"/>
  </sheets>
  <definedNames>
    <definedName name="_xlnm._FilterDatabase" localSheetId="0" hidden="1">'Provízie'!$A$1:$S$101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 ##0,00 &quot;€&quot;"/>
    <numFmt numFmtId="166" formatCode="0,0 %"/>
    <numFmt numFmtId="167" formatCode="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1F2937"/>
      <sz val="10"/>
    </font>
    <font>
      <name val="Calibri"/>
      <b val="1"/>
      <color rgb="000F766E"/>
      <sz val="12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E0F2FE"/>
      </patternFill>
    </fill>
    <fill>
      <patternFill patternType="solid">
        <fgColor rgb="00F0FDFA"/>
      </patternFill>
    </fill>
    <fill>
      <patternFill patternType="solid">
        <fgColor rgb="0014B8A6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2" fillId="5" borderId="1" applyAlignment="1" pivotButton="0" quotePrefix="0" xfId="0">
      <alignment horizontal="left" vertical="center"/>
    </xf>
    <xf numFmtId="166" fontId="4" fillId="3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/>
    </xf>
    <xf numFmtId="0" fontId="2" fillId="7" borderId="1" applyAlignment="1" pivotButton="0" quotePrefix="0" xfId="0">
      <alignment horizontal="center" vertical="center"/>
    </xf>
    <xf numFmtId="165" fontId="2" fillId="7" borderId="1" applyAlignment="1" pivotButton="0" quotePrefix="0" xfId="0">
      <alignment horizontal="center" vertical="center"/>
    </xf>
    <xf numFmtId="166" fontId="2" fillId="7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6" fontId="2" fillId="3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165" fontId="2" fillId="7" borderId="1" applyAlignment="1" pivotButton="0" quotePrefix="0" xfId="0">
      <alignment horizontal="center" vertical="center"/>
    </xf>
    <xf numFmtId="166" fontId="2" fillId="7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color rgb="00FFFFFF"/>
        <sz val="10"/>
      </font>
      <fill>
        <patternFill patternType="solid">
          <fgColor rgb="0016A34A"/>
        </patternFill>
      </fill>
    </dxf>
    <dxf>
      <font>
        <name val="Calibri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Celková provízia podľa obchodníka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'Prehľad'!F14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'Prehľad'!$A$15:$A$23</f>
            </numRef>
          </cat>
          <val>
            <numRef>
              <f>'Prehľad'!$F$15:$F$23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Obchodník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Provízia v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Podiel obchodov podľa úrovne provízie</a:t>
            </a:r>
          </a:p>
        </rich>
      </tx>
    </title>
    <plotArea>
      <pieChart>
        <varyColors val="1"/>
        <ser>
          <idx val="0"/>
          <order val="0"/>
          <tx>
            <strRef>
              <f>'Prehľad'!L14</f>
            </strRef>
          </tx>
          <spPr>
            <a:ln xmlns:a="http://schemas.openxmlformats.org/drawingml/2006/main">
              <a:prstDash val="solid"/>
            </a:ln>
          </spPr>
          <cat>
            <numRef>
              <f>'Prehľad'!$K$15:$K$18</f>
            </numRef>
          </cat>
          <val>
            <numRef>
              <f>'Prehľad'!$L$15:$L$18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Vývoj tržieb bez DPH podľa dátumu predaja</a:t>
            </a:r>
          </a:p>
        </rich>
      </tx>
    </title>
    <plotArea>
      <lineChart>
        <grouping val="standard"/>
        <ser>
          <idx val="0"/>
          <order val="0"/>
          <tx>
            <strRef>
              <f>'Provízie'!H1</f>
            </strRef>
          </tx>
          <spPr>
            <a:ln xmlns:a="http://schemas.openxmlformats.org/drawingml/2006/main">
              <a:solidFill>
                <a:srgbClr val="14B8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'Provízie'!$B$2:$B$101</f>
            </numRef>
          </cat>
          <val>
            <numRef>
              <f>'Provízie'!$H$2:$H$101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Dátum predaja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Tržba v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7</col>
      <colOff>0</colOff>
      <row>17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26</row>
      <rowOff>0</rowOff>
    </from>
    <ext cx="648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20" customWidth="1" min="3" max="3"/>
    <col width="19" customWidth="1" min="4" max="4"/>
    <col width="25" customWidth="1" min="5" max="5"/>
    <col width="18" customWidth="1" min="6" max="6"/>
    <col width="24" customWidth="1" min="7" max="7"/>
    <col width="16" customWidth="1" min="8" max="8"/>
    <col width="14" customWidth="1" min="9" max="9"/>
    <col width="16" customWidth="1" min="10" max="10"/>
    <col width="15" customWidth="1" min="11" max="11"/>
    <col width="16" customWidth="1" min="12" max="12"/>
    <col width="13" customWidth="1" min="13" max="13"/>
    <col width="18" customWidth="1" min="14" max="14"/>
    <col width="18" customWidth="1" min="15" max="15"/>
    <col width="17" customWidth="1" min="16" max="16"/>
    <col width="15" customWidth="1" min="17" max="17"/>
    <col width="23" customWidth="1" min="18" max="18"/>
    <col width="28" customWidth="1" min="19" max="19"/>
  </cols>
  <sheetData>
    <row r="1" ht="34" customHeight="1">
      <c r="A1" s="1" t="inlineStr">
        <is>
          <t>ID obchodu</t>
        </is>
      </c>
      <c r="B1" s="1" t="inlineStr">
        <is>
          <t>Dátum predaja</t>
        </is>
      </c>
      <c r="C1" s="1" t="inlineStr">
        <is>
          <t>Obchodník</t>
        </is>
      </c>
      <c r="D1" s="1" t="inlineStr">
        <is>
          <t>Mesto</t>
        </is>
      </c>
      <c r="E1" s="1" t="inlineStr">
        <is>
          <t>Zákazník</t>
        </is>
      </c>
      <c r="F1" s="1" t="inlineStr">
        <is>
          <t>Číslo faktúry</t>
        </is>
      </c>
      <c r="G1" s="1" t="inlineStr">
        <is>
          <t>Produkt/služba</t>
        </is>
      </c>
      <c r="H1" s="1" t="inlineStr">
        <is>
          <t>Tržba bez DPH</t>
        </is>
      </c>
      <c r="I1" s="1" t="inlineStr">
        <is>
          <t>DPH</t>
        </is>
      </c>
      <c r="J1" s="1" t="inlineStr">
        <is>
          <t>Tržba s DPH</t>
        </is>
      </c>
      <c r="K1" s="1" t="inlineStr">
        <is>
          <t>Náklady</t>
        </is>
      </c>
      <c r="L1" s="1" t="inlineStr">
        <is>
          <t>Hrubá marža</t>
        </is>
      </c>
      <c r="M1" s="1" t="inlineStr">
        <is>
          <t>Marža %</t>
        </is>
      </c>
      <c r="N1" s="1" t="inlineStr">
        <is>
          <t>Úroveň provízie</t>
        </is>
      </c>
      <c r="O1" s="1" t="inlineStr">
        <is>
          <t>Sadzba provízie %</t>
        </is>
      </c>
      <c r="P1" s="1" t="inlineStr">
        <is>
          <t>Základ provízie</t>
        </is>
      </c>
      <c r="Q1" s="1" t="inlineStr">
        <is>
          <t>Provízia</t>
        </is>
      </c>
      <c r="R1" s="1" t="inlineStr">
        <is>
          <t>Stav vyplatenia</t>
        </is>
      </c>
      <c r="S1" s="1" t="inlineStr">
        <is>
          <t>Poznámka</t>
        </is>
      </c>
    </row>
    <row r="2" ht="21" customHeight="1">
      <c r="A2" s="2" t="n">
        <v>1001</v>
      </c>
      <c r="B2" s="32" t="n">
        <v>46176</v>
      </c>
      <c r="C2" s="4" t="inlineStr">
        <is>
          <t>Ján Novák</t>
        </is>
      </c>
      <c r="D2" s="4" t="inlineStr">
        <is>
          <t>Bratislava</t>
        </is>
      </c>
      <c r="E2" s="4" t="inlineStr">
        <is>
          <t>ALFA Reality, s. r. o.</t>
        </is>
      </c>
      <c r="F2" s="4" t="inlineStr">
        <is>
          <t>FV-2026-1001</t>
        </is>
      </c>
      <c r="G2" s="4" t="inlineStr">
        <is>
          <t>Firemný informačný systém</t>
        </is>
      </c>
      <c r="H2" s="33" t="n">
        <v>12500</v>
      </c>
      <c r="I2" s="34">
        <f>IF(H2="","",H2*'Sadzby'!$B$10)</f>
        <v/>
      </c>
      <c r="J2" s="34">
        <f>IF(H2="","",H2+I2)</f>
        <v/>
      </c>
      <c r="K2" s="33" t="n">
        <v>7800</v>
      </c>
      <c r="L2" s="34">
        <f>IF(H2="","",H2-K2)</f>
        <v/>
      </c>
      <c r="M2" s="35">
        <f>IF(H2="","",IFERROR(L2/H2,0))</f>
        <v/>
      </c>
      <c r="N2" s="8">
        <f>IF(H2="","",IF(M2&gt;='Sadzby'!$B$13,"Platinová",IF(M2&gt;='Sadzby'!$B$12,"Zlatá",IF(M2&gt;='Sadzby'!$B$11,"Strieborná","Základná"))))</f>
        <v/>
      </c>
      <c r="O2" s="35">
        <f>IF(N2="","",IFERROR(VLOOKUP(N2,'Sadzby'!$A$4:$B$7,2,FALSE),0))</f>
        <v/>
      </c>
      <c r="P2" s="34">
        <f>IF(L2="","",L2)</f>
        <v/>
      </c>
      <c r="Q2" s="34">
        <f>IF(P2="","",IFERROR(P2*O2,0))</f>
        <v/>
      </c>
      <c r="R2" s="2" t="inlineStr">
        <is>
          <t>Vyplatené</t>
        </is>
      </c>
      <c r="S2" s="9" t="inlineStr">
        <is>
          <t>Úhrada prijatá včas</t>
        </is>
      </c>
    </row>
    <row r="3" ht="21" customHeight="1">
      <c r="A3" s="2" t="n">
        <v>1002</v>
      </c>
      <c r="B3" s="32" t="n">
        <v>46191</v>
      </c>
      <c r="C3" s="4" t="inlineStr">
        <is>
          <t>Mária Kováčová</t>
        </is>
      </c>
      <c r="D3" s="4" t="inlineStr">
        <is>
          <t>Košice</t>
        </is>
      </c>
      <c r="E3" s="4" t="inlineStr">
        <is>
          <t>Košice Trade, s. r. o.</t>
        </is>
      </c>
      <c r="F3" s="4" t="inlineStr">
        <is>
          <t>FV-2026-1002</t>
        </is>
      </c>
      <c r="G3" s="4" t="inlineStr">
        <is>
          <t>Konzultačné služby</t>
        </is>
      </c>
      <c r="H3" s="33" t="n">
        <v>7800</v>
      </c>
      <c r="I3" s="36">
        <f>IF(H3="","",H3*'Sadzby'!$B$10)</f>
        <v/>
      </c>
      <c r="J3" s="36">
        <f>IF(H3="","",H3+I3)</f>
        <v/>
      </c>
      <c r="K3" s="33" t="n">
        <v>5700</v>
      </c>
      <c r="L3" s="36">
        <f>IF(H3="","",H3-K3)</f>
        <v/>
      </c>
      <c r="M3" s="37">
        <f>IF(H3="","",IFERROR(L3/H3,0))</f>
        <v/>
      </c>
      <c r="N3" s="12">
        <f>IF(H3="","",IF(M3&gt;='Sadzby'!$B$13,"Platinová",IF(M3&gt;='Sadzby'!$B$12,"Zlatá",IF(M3&gt;='Sadzby'!$B$11,"Strieborná","Základná"))))</f>
        <v/>
      </c>
      <c r="O3" s="37">
        <f>IF(N3="","",IFERROR(VLOOKUP(N3,'Sadzby'!$A$4:$B$7,2,FALSE),0))</f>
        <v/>
      </c>
      <c r="P3" s="36">
        <f>IF(L3="","",L3)</f>
        <v/>
      </c>
      <c r="Q3" s="36">
        <f>IF(P3="","",IFERROR(P3*O3,0))</f>
        <v/>
      </c>
      <c r="R3" s="2" t="inlineStr">
        <is>
          <t>Schválené</t>
        </is>
      </c>
      <c r="S3" s="9" t="inlineStr">
        <is>
          <t>Čaká na spracovanie výplaty</t>
        </is>
      </c>
    </row>
    <row r="4" ht="21" customHeight="1">
      <c r="A4" s="2" t="n">
        <v>1003</v>
      </c>
      <c r="B4" s="32" t="n">
        <v>46205</v>
      </c>
      <c r="C4" s="4" t="inlineStr">
        <is>
          <t>Peter Horváth</t>
        </is>
      </c>
      <c r="D4" s="4" t="inlineStr">
        <is>
          <t>Žilina</t>
        </is>
      </c>
      <c r="E4" s="4" t="inlineStr">
        <is>
          <t>Severstav, a. s.</t>
        </is>
      </c>
      <c r="F4" s="4" t="inlineStr">
        <is>
          <t>FV-2026-1003</t>
        </is>
      </c>
      <c r="G4" s="4" t="inlineStr">
        <is>
          <t>Výrobná technológia</t>
        </is>
      </c>
      <c r="H4" s="33" t="n">
        <v>18500</v>
      </c>
      <c r="I4" s="34">
        <f>IF(H4="","",H4*'Sadzby'!$B$10)</f>
        <v/>
      </c>
      <c r="J4" s="34">
        <f>IF(H4="","",H4+I4)</f>
        <v/>
      </c>
      <c r="K4" s="33" t="n">
        <v>13500</v>
      </c>
      <c r="L4" s="34">
        <f>IF(H4="","",H4-K4)</f>
        <v/>
      </c>
      <c r="M4" s="35">
        <f>IF(H4="","",IFERROR(L4/H4,0))</f>
        <v/>
      </c>
      <c r="N4" s="8">
        <f>IF(H4="","",IF(M4&gt;='Sadzby'!$B$13,"Platinová",IF(M4&gt;='Sadzby'!$B$12,"Zlatá",IF(M4&gt;='Sadzby'!$B$11,"Strieborná","Základná"))))</f>
        <v/>
      </c>
      <c r="O4" s="35">
        <f>IF(N4="","",IFERROR(VLOOKUP(N4,'Sadzby'!$A$4:$B$7,2,FALSE),0))</f>
        <v/>
      </c>
      <c r="P4" s="34">
        <f>IF(L4="","",L4)</f>
        <v/>
      </c>
      <c r="Q4" s="34">
        <f>IF(P4="","",IFERROR(P4*O4,0))</f>
        <v/>
      </c>
      <c r="R4" s="2" t="inlineStr">
        <is>
          <t>Čaká na vyplatenie</t>
        </is>
      </c>
      <c r="S4" s="9" t="inlineStr">
        <is>
          <t>Potvrdiť úhradu faktúry</t>
        </is>
      </c>
    </row>
    <row r="5" ht="21" customHeight="1">
      <c r="A5" s="2" t="n">
        <v>1004</v>
      </c>
      <c r="B5" s="32" t="n">
        <v>46223</v>
      </c>
      <c r="C5" s="4" t="inlineStr">
        <is>
          <t>Zuzana Tóthová</t>
        </is>
      </c>
      <c r="D5" s="4" t="inlineStr">
        <is>
          <t>Nitra</t>
        </is>
      </c>
      <c r="E5" s="4" t="inlineStr">
        <is>
          <t>Nitrianske služby, s. r. o.</t>
        </is>
      </c>
      <c r="F5" s="4" t="inlineStr">
        <is>
          <t>FV-2026-1004</t>
        </is>
      </c>
      <c r="G5" s="4" t="inlineStr">
        <is>
          <t>Servisný balík</t>
        </is>
      </c>
      <c r="H5" s="33" t="n">
        <v>4200</v>
      </c>
      <c r="I5" s="36">
        <f>IF(H5="","",H5*'Sadzby'!$B$10)</f>
        <v/>
      </c>
      <c r="J5" s="36">
        <f>IF(H5="","",H5+I5)</f>
        <v/>
      </c>
      <c r="K5" s="33" t="n">
        <v>3850</v>
      </c>
      <c r="L5" s="36">
        <f>IF(H5="","",H5-K5)</f>
        <v/>
      </c>
      <c r="M5" s="37">
        <f>IF(H5="","",IFERROR(L5/H5,0))</f>
        <v/>
      </c>
      <c r="N5" s="12">
        <f>IF(H5="","",IF(M5&gt;='Sadzby'!$B$13,"Platinová",IF(M5&gt;='Sadzby'!$B$12,"Zlatá",IF(M5&gt;='Sadzby'!$B$11,"Strieborná","Základná"))))</f>
        <v/>
      </c>
      <c r="O5" s="37">
        <f>IF(N5="","",IFERROR(VLOOKUP(N5,'Sadzby'!$A$4:$B$7,2,FALSE),0))</f>
        <v/>
      </c>
      <c r="P5" s="36">
        <f>IF(L5="","",L5)</f>
        <v/>
      </c>
      <c r="Q5" s="36">
        <f>IF(P5="","",IFERROR(P5*O5,0))</f>
        <v/>
      </c>
      <c r="R5" s="2" t="inlineStr">
        <is>
          <t>Vyplatené</t>
        </is>
      </c>
      <c r="S5" s="9" t="inlineStr">
        <is>
          <t>Nízka marža, preveriť náklady</t>
        </is>
      </c>
    </row>
    <row r="6" ht="21" customHeight="1">
      <c r="A6" s="2" t="n">
        <v>1005</v>
      </c>
      <c r="B6" s="32" t="n">
        <v>46246</v>
      </c>
      <c r="C6" s="4" t="inlineStr">
        <is>
          <t>Martin Baláž</t>
        </is>
      </c>
      <c r="D6" s="4" t="inlineStr">
        <is>
          <t>Prešov</t>
        </is>
      </c>
      <c r="E6" s="4" t="inlineStr">
        <is>
          <t>Východ Logistic, s. r. o.</t>
        </is>
      </c>
      <c r="F6" s="4" t="inlineStr">
        <is>
          <t>FV-2026-1005</t>
        </is>
      </c>
      <c r="G6" s="4" t="inlineStr">
        <is>
          <t>Licencia CRM</t>
        </is>
      </c>
      <c r="H6" s="33" t="n">
        <v>9400</v>
      </c>
      <c r="I6" s="34">
        <f>IF(H6="","",H6*'Sadzby'!$B$10)</f>
        <v/>
      </c>
      <c r="J6" s="34">
        <f>IF(H6="","",H6+I6)</f>
        <v/>
      </c>
      <c r="K6" s="33" t="n">
        <v>7600</v>
      </c>
      <c r="L6" s="34">
        <f>IF(H6="","",H6-K6)</f>
        <v/>
      </c>
      <c r="M6" s="35">
        <f>IF(H6="","",IFERROR(L6/H6,0))</f>
        <v/>
      </c>
      <c r="N6" s="8">
        <f>IF(H6="","",IF(M6&gt;='Sadzby'!$B$13,"Platinová",IF(M6&gt;='Sadzby'!$B$12,"Zlatá",IF(M6&gt;='Sadzby'!$B$11,"Strieborná","Základná"))))</f>
        <v/>
      </c>
      <c r="O6" s="35">
        <f>IF(N6="","",IFERROR(VLOOKUP(N6,'Sadzby'!$A$4:$B$7,2,FALSE),0))</f>
        <v/>
      </c>
      <c r="P6" s="34">
        <f>IF(L6="","",L6)</f>
        <v/>
      </c>
      <c r="Q6" s="34">
        <f>IF(P6="","",IFERROR(P6*O6,0))</f>
        <v/>
      </c>
      <c r="R6" s="2" t="inlineStr">
        <is>
          <t>Schválené</t>
        </is>
      </c>
      <c r="S6" s="9" t="inlineStr">
        <is>
          <t>Zmluva na 24 mesiacov</t>
        </is>
      </c>
    </row>
    <row r="7" ht="21" customHeight="1">
      <c r="A7" s="2" t="n">
        <v>1006</v>
      </c>
      <c r="B7" s="32" t="n">
        <v>46258</v>
      </c>
      <c r="C7" s="4" t="inlineStr">
        <is>
          <t>Katarína Hudáková</t>
        </is>
      </c>
      <c r="D7" s="4" t="inlineStr">
        <is>
          <t>Banská Bystrica</t>
        </is>
      </c>
      <c r="E7" s="4" t="inlineStr">
        <is>
          <t>Hron Consulting, s. r. o.</t>
        </is>
      </c>
      <c r="F7" s="4" t="inlineStr">
        <is>
          <t>FV-2026-1006</t>
        </is>
      </c>
      <c r="G7" s="4" t="inlineStr">
        <is>
          <t>Projektové riadenie</t>
        </is>
      </c>
      <c r="H7" s="33" t="n">
        <v>6800</v>
      </c>
      <c r="I7" s="36">
        <f>IF(H7="","",H7*'Sadzby'!$B$10)</f>
        <v/>
      </c>
      <c r="J7" s="36">
        <f>IF(H7="","",H7+I7)</f>
        <v/>
      </c>
      <c r="K7" s="33" t="n">
        <v>4300</v>
      </c>
      <c r="L7" s="36">
        <f>IF(H7="","",H7-K7)</f>
        <v/>
      </c>
      <c r="M7" s="37">
        <f>IF(H7="","",IFERROR(L7/H7,0))</f>
        <v/>
      </c>
      <c r="N7" s="12">
        <f>IF(H7="","",IF(M7&gt;='Sadzby'!$B$13,"Platinová",IF(M7&gt;='Sadzby'!$B$12,"Zlatá",IF(M7&gt;='Sadzby'!$B$11,"Strieborná","Základná"))))</f>
        <v/>
      </c>
      <c r="O7" s="37">
        <f>IF(N7="","",IFERROR(VLOOKUP(N7,'Sadzby'!$A$4:$B$7,2,FALSE),0))</f>
        <v/>
      </c>
      <c r="P7" s="36">
        <f>IF(L7="","",L7)</f>
        <v/>
      </c>
      <c r="Q7" s="36">
        <f>IF(P7="","",IFERROR(P7*O7,0))</f>
        <v/>
      </c>
      <c r="R7" s="2" t="inlineStr">
        <is>
          <t>Vyplatené</t>
        </is>
      </c>
      <c r="S7" s="9" t="inlineStr">
        <is>
          <t>Prémium klient</t>
        </is>
      </c>
    </row>
    <row r="8" ht="21" customHeight="1">
      <c r="A8" s="2" t="n">
        <v>1007</v>
      </c>
      <c r="B8" s="32" t="n">
        <v>46270</v>
      </c>
      <c r="C8" s="4" t="inlineStr">
        <is>
          <t>Lukáš Varga</t>
        </is>
      </c>
      <c r="D8" s="4" t="inlineStr">
        <is>
          <t>Trnava</t>
        </is>
      </c>
      <c r="E8" s="4" t="inlineStr">
        <is>
          <t>Trnavský Domov, s. r. o.</t>
        </is>
      </c>
      <c r="F8" s="4" t="inlineStr">
        <is>
          <t>FV-2026-1007</t>
        </is>
      </c>
      <c r="G8" s="4" t="inlineStr">
        <is>
          <t>Marketingová kampaň</t>
        </is>
      </c>
      <c r="H8" s="33" t="n">
        <v>3100</v>
      </c>
      <c r="I8" s="34">
        <f>IF(H8="","",H8*'Sadzby'!$B$10)</f>
        <v/>
      </c>
      <c r="J8" s="34">
        <f>IF(H8="","",H8+I8)</f>
        <v/>
      </c>
      <c r="K8" s="33" t="n">
        <v>2750</v>
      </c>
      <c r="L8" s="34">
        <f>IF(H8="","",H8-K8)</f>
        <v/>
      </c>
      <c r="M8" s="35">
        <f>IF(H8="","",IFERROR(L8/H8,0))</f>
        <v/>
      </c>
      <c r="N8" s="8">
        <f>IF(H8="","",IF(M8&gt;='Sadzby'!$B$13,"Platinová",IF(M8&gt;='Sadzby'!$B$12,"Zlatá",IF(M8&gt;='Sadzby'!$B$11,"Strieborná","Základná"))))</f>
        <v/>
      </c>
      <c r="O8" s="35">
        <f>IF(N8="","",IFERROR(VLOOKUP(N8,'Sadzby'!$A$4:$B$7,2,FALSE),0))</f>
        <v/>
      </c>
      <c r="P8" s="34">
        <f>IF(L8="","",L8)</f>
        <v/>
      </c>
      <c r="Q8" s="34">
        <f>IF(P8="","",IFERROR(P8*O8,0))</f>
        <v/>
      </c>
      <c r="R8" s="2" t="inlineStr">
        <is>
          <t>Čaká na vyplatenie</t>
        </is>
      </c>
      <c r="S8" s="9" t="inlineStr">
        <is>
          <t>Čaká sa na schválenie riaditeľom</t>
        </is>
      </c>
    </row>
    <row r="9" ht="21" customHeight="1">
      <c r="A9" s="2" t="n">
        <v>1008</v>
      </c>
      <c r="B9" s="32" t="n">
        <v>46275</v>
      </c>
      <c r="C9" s="4" t="inlineStr">
        <is>
          <t>Eva Šimková</t>
        </is>
      </c>
      <c r="D9" s="4" t="inlineStr">
        <is>
          <t>Trenčín</t>
        </is>
      </c>
      <c r="E9" s="4" t="inlineStr">
        <is>
          <t>Považie IT, s. r. o.</t>
        </is>
      </c>
      <c r="F9" s="4" t="inlineStr">
        <is>
          <t>FV-2026-1008</t>
        </is>
      </c>
      <c r="G9" s="4" t="inlineStr">
        <is>
          <t>Cloudové riešenie</t>
        </is>
      </c>
      <c r="H9" s="33" t="n">
        <v>15200</v>
      </c>
      <c r="I9" s="36">
        <f>IF(H9="","",H9*'Sadzby'!$B$10)</f>
        <v/>
      </c>
      <c r="J9" s="36">
        <f>IF(H9="","",H9+I9)</f>
        <v/>
      </c>
      <c r="K9" s="33" t="n">
        <v>11300</v>
      </c>
      <c r="L9" s="36">
        <f>IF(H9="","",H9-K9)</f>
        <v/>
      </c>
      <c r="M9" s="37">
        <f>IF(H9="","",IFERROR(L9/H9,0))</f>
        <v/>
      </c>
      <c r="N9" s="12">
        <f>IF(H9="","",IF(M9&gt;='Sadzby'!$B$13,"Platinová",IF(M9&gt;='Sadzby'!$B$12,"Zlatá",IF(M9&gt;='Sadzby'!$B$11,"Strieborná","Základná"))))</f>
        <v/>
      </c>
      <c r="O9" s="37">
        <f>IF(N9="","",IFERROR(VLOOKUP(N9,'Sadzby'!$A$4:$B$7,2,FALSE),0))</f>
        <v/>
      </c>
      <c r="P9" s="36">
        <f>IF(L9="","",L9)</f>
        <v/>
      </c>
      <c r="Q9" s="36">
        <f>IF(P9="","",IFERROR(P9*O9,0))</f>
        <v/>
      </c>
      <c r="R9" s="2" t="inlineStr">
        <is>
          <t>Vyplatené</t>
        </is>
      </c>
      <c r="S9" s="9" t="inlineStr">
        <is>
          <t>Vyplatené v septembrovom cykle</t>
        </is>
      </c>
    </row>
    <row r="10" ht="21" customHeight="1">
      <c r="A10" s="2" t="n">
        <v>1009</v>
      </c>
      <c r="B10" s="32" t="n">
        <v>46281</v>
      </c>
      <c r="C10" s="4" t="inlineStr">
        <is>
          <t>Tomáš Urban</t>
        </is>
      </c>
      <c r="D10" s="4" t="inlineStr">
        <is>
          <t>Poprad</t>
        </is>
      </c>
      <c r="E10" s="4" t="inlineStr">
        <is>
          <t>Tatry Hotel, s. r. o.</t>
        </is>
      </c>
      <c r="F10" s="4" t="inlineStr">
        <is>
          <t>FV-2026-1009</t>
        </is>
      </c>
      <c r="G10" s="4" t="inlineStr">
        <is>
          <t>Technická podpora</t>
        </is>
      </c>
      <c r="H10" s="33" t="n">
        <v>1800</v>
      </c>
      <c r="I10" s="34">
        <f>IF(H10="","",H10*'Sadzby'!$B$10)</f>
        <v/>
      </c>
      <c r="J10" s="34">
        <f>IF(H10="","",H10+I10)</f>
        <v/>
      </c>
      <c r="K10" s="33" t="n">
        <v>1690</v>
      </c>
      <c r="L10" s="34">
        <f>IF(H10="","",H10-K10)</f>
        <v/>
      </c>
      <c r="M10" s="35">
        <f>IF(H10="","",IFERROR(L10/H10,0))</f>
        <v/>
      </c>
      <c r="N10" s="8">
        <f>IF(H10="","",IF(M10&gt;='Sadzby'!$B$13,"Platinová",IF(M10&gt;='Sadzby'!$B$12,"Zlatá",IF(M10&gt;='Sadzby'!$B$11,"Strieborná","Základná"))))</f>
        <v/>
      </c>
      <c r="O10" s="35">
        <f>IF(N10="","",IFERROR(VLOOKUP(N10,'Sadzby'!$A$4:$B$7,2,FALSE),0))</f>
        <v/>
      </c>
      <c r="P10" s="34">
        <f>IF(L10="","",L10)</f>
        <v/>
      </c>
      <c r="Q10" s="34">
        <f>IF(P10="","",IFERROR(P10*O10,0))</f>
        <v/>
      </c>
      <c r="R10" s="2" t="inlineStr">
        <is>
          <t>Schválené</t>
        </is>
      </c>
      <c r="S10" s="9" t="inlineStr">
        <is>
          <t>Doplniť potvrdenie o úhrade</t>
        </is>
      </c>
    </row>
    <row r="11" ht="21" customHeight="1">
      <c r="A11" s="2" t="n"/>
      <c r="B11" s="32" t="n"/>
      <c r="C11" s="4" t="n"/>
      <c r="D11" s="4" t="n"/>
      <c r="E11" s="4" t="n"/>
      <c r="F11" s="4" t="n"/>
      <c r="G11" s="4" t="n"/>
      <c r="H11" s="33" t="n"/>
      <c r="I11" s="36">
        <f>IF(H11="","",H11*'Sadzby'!$B$10)</f>
        <v/>
      </c>
      <c r="J11" s="36">
        <f>IF(H11="","",H11+I11)</f>
        <v/>
      </c>
      <c r="K11" s="33" t="n"/>
      <c r="L11" s="36">
        <f>IF(H11="","",H11-K11)</f>
        <v/>
      </c>
      <c r="M11" s="37">
        <f>IF(H11="","",IFERROR(L11/H11,0))</f>
        <v/>
      </c>
      <c r="N11" s="12">
        <f>IF(H11="","",IF(M11&gt;='Sadzby'!$B$13,"Platinová",IF(M11&gt;='Sadzby'!$B$12,"Zlatá",IF(M11&gt;='Sadzby'!$B$11,"Strieborná","Základná"))))</f>
        <v/>
      </c>
      <c r="O11" s="37">
        <f>IF(N11="","",IFERROR(VLOOKUP(N11,'Sadzby'!$A$4:$B$7,2,FALSE),0))</f>
        <v/>
      </c>
      <c r="P11" s="36">
        <f>IF(L11="","",L11)</f>
        <v/>
      </c>
      <c r="Q11" s="36">
        <f>IF(P11="","",IFERROR(P11*O11,0))</f>
        <v/>
      </c>
      <c r="R11" s="2" t="n"/>
      <c r="S11" s="9" t="n"/>
    </row>
    <row r="12" ht="21" customHeight="1">
      <c r="A12" s="2" t="n"/>
      <c r="B12" s="32" t="n"/>
      <c r="C12" s="4" t="n"/>
      <c r="D12" s="4" t="n"/>
      <c r="E12" s="4" t="n"/>
      <c r="F12" s="4" t="n"/>
      <c r="G12" s="4" t="n"/>
      <c r="H12" s="33" t="n"/>
      <c r="I12" s="34">
        <f>IF(H12="","",H12*'Sadzby'!$B$10)</f>
        <v/>
      </c>
      <c r="J12" s="34">
        <f>IF(H12="","",H12+I12)</f>
        <v/>
      </c>
      <c r="K12" s="33" t="n"/>
      <c r="L12" s="34">
        <f>IF(H12="","",H12-K12)</f>
        <v/>
      </c>
      <c r="M12" s="35">
        <f>IF(H12="","",IFERROR(L12/H12,0))</f>
        <v/>
      </c>
      <c r="N12" s="8">
        <f>IF(H12="","",IF(M12&gt;='Sadzby'!$B$13,"Platinová",IF(M12&gt;='Sadzby'!$B$12,"Zlatá",IF(M12&gt;='Sadzby'!$B$11,"Strieborná","Základná"))))</f>
        <v/>
      </c>
      <c r="O12" s="35">
        <f>IF(N12="","",IFERROR(VLOOKUP(N12,'Sadzby'!$A$4:$B$7,2,FALSE),0))</f>
        <v/>
      </c>
      <c r="P12" s="34">
        <f>IF(L12="","",L12)</f>
        <v/>
      </c>
      <c r="Q12" s="34">
        <f>IF(P12="","",IFERROR(P12*O12,0))</f>
        <v/>
      </c>
      <c r="R12" s="2" t="n"/>
      <c r="S12" s="9" t="n"/>
    </row>
    <row r="13" ht="21" customHeight="1">
      <c r="A13" s="2" t="n"/>
      <c r="B13" s="32" t="n"/>
      <c r="C13" s="4" t="n"/>
      <c r="D13" s="4" t="n"/>
      <c r="E13" s="4" t="n"/>
      <c r="F13" s="4" t="n"/>
      <c r="G13" s="4" t="n"/>
      <c r="H13" s="33" t="n"/>
      <c r="I13" s="36">
        <f>IF(H13="","",H13*'Sadzby'!$B$10)</f>
        <v/>
      </c>
      <c r="J13" s="36">
        <f>IF(H13="","",H13+I13)</f>
        <v/>
      </c>
      <c r="K13" s="33" t="n"/>
      <c r="L13" s="36">
        <f>IF(H13="","",H13-K13)</f>
        <v/>
      </c>
      <c r="M13" s="37">
        <f>IF(H13="","",IFERROR(L13/H13,0))</f>
        <v/>
      </c>
      <c r="N13" s="12">
        <f>IF(H13="","",IF(M13&gt;='Sadzby'!$B$13,"Platinová",IF(M13&gt;='Sadzby'!$B$12,"Zlatá",IF(M13&gt;='Sadzby'!$B$11,"Strieborná","Základná"))))</f>
        <v/>
      </c>
      <c r="O13" s="37">
        <f>IF(N13="","",IFERROR(VLOOKUP(N13,'Sadzby'!$A$4:$B$7,2,FALSE),0))</f>
        <v/>
      </c>
      <c r="P13" s="36">
        <f>IF(L13="","",L13)</f>
        <v/>
      </c>
      <c r="Q13" s="36">
        <f>IF(P13="","",IFERROR(P13*O13,0))</f>
        <v/>
      </c>
      <c r="R13" s="2" t="n"/>
      <c r="S13" s="9" t="n"/>
    </row>
    <row r="14" ht="21" customHeight="1">
      <c r="A14" s="2" t="n"/>
      <c r="B14" s="32" t="n"/>
      <c r="C14" s="4" t="n"/>
      <c r="D14" s="4" t="n"/>
      <c r="E14" s="4" t="n"/>
      <c r="F14" s="4" t="n"/>
      <c r="G14" s="4" t="n"/>
      <c r="H14" s="33" t="n"/>
      <c r="I14" s="34">
        <f>IF(H14="","",H14*'Sadzby'!$B$10)</f>
        <v/>
      </c>
      <c r="J14" s="34">
        <f>IF(H14="","",H14+I14)</f>
        <v/>
      </c>
      <c r="K14" s="33" t="n"/>
      <c r="L14" s="34">
        <f>IF(H14="","",H14-K14)</f>
        <v/>
      </c>
      <c r="M14" s="35">
        <f>IF(H14="","",IFERROR(L14/H14,0))</f>
        <v/>
      </c>
      <c r="N14" s="8">
        <f>IF(H14="","",IF(M14&gt;='Sadzby'!$B$13,"Platinová",IF(M14&gt;='Sadzby'!$B$12,"Zlatá",IF(M14&gt;='Sadzby'!$B$11,"Strieborná","Základná"))))</f>
        <v/>
      </c>
      <c r="O14" s="35">
        <f>IF(N14="","",IFERROR(VLOOKUP(N14,'Sadzby'!$A$4:$B$7,2,FALSE),0))</f>
        <v/>
      </c>
      <c r="P14" s="34">
        <f>IF(L14="","",L14)</f>
        <v/>
      </c>
      <c r="Q14" s="34">
        <f>IF(P14="","",IFERROR(P14*O14,0))</f>
        <v/>
      </c>
      <c r="R14" s="2" t="n"/>
      <c r="S14" s="9" t="n"/>
    </row>
    <row r="15" ht="21" customHeight="1">
      <c r="A15" s="2" t="n"/>
      <c r="B15" s="32" t="n"/>
      <c r="C15" s="4" t="n"/>
      <c r="D15" s="4" t="n"/>
      <c r="E15" s="4" t="n"/>
      <c r="F15" s="4" t="n"/>
      <c r="G15" s="4" t="n"/>
      <c r="H15" s="33" t="n"/>
      <c r="I15" s="36">
        <f>IF(H15="","",H15*'Sadzby'!$B$10)</f>
        <v/>
      </c>
      <c r="J15" s="36">
        <f>IF(H15="","",H15+I15)</f>
        <v/>
      </c>
      <c r="K15" s="33" t="n"/>
      <c r="L15" s="36">
        <f>IF(H15="","",H15-K15)</f>
        <v/>
      </c>
      <c r="M15" s="37">
        <f>IF(H15="","",IFERROR(L15/H15,0))</f>
        <v/>
      </c>
      <c r="N15" s="12">
        <f>IF(H15="","",IF(M15&gt;='Sadzby'!$B$13,"Platinová",IF(M15&gt;='Sadzby'!$B$12,"Zlatá",IF(M15&gt;='Sadzby'!$B$11,"Strieborná","Základná"))))</f>
        <v/>
      </c>
      <c r="O15" s="37">
        <f>IF(N15="","",IFERROR(VLOOKUP(N15,'Sadzby'!$A$4:$B$7,2,FALSE),0))</f>
        <v/>
      </c>
      <c r="P15" s="36">
        <f>IF(L15="","",L15)</f>
        <v/>
      </c>
      <c r="Q15" s="36">
        <f>IF(P15="","",IFERROR(P15*O15,0))</f>
        <v/>
      </c>
      <c r="R15" s="2" t="n"/>
      <c r="S15" s="9" t="n"/>
    </row>
    <row r="16" ht="21" customHeight="1">
      <c r="A16" s="2" t="n"/>
      <c r="B16" s="32" t="n"/>
      <c r="C16" s="4" t="n"/>
      <c r="D16" s="4" t="n"/>
      <c r="E16" s="4" t="n"/>
      <c r="F16" s="4" t="n"/>
      <c r="G16" s="4" t="n"/>
      <c r="H16" s="33" t="n"/>
      <c r="I16" s="34">
        <f>IF(H16="","",H16*'Sadzby'!$B$10)</f>
        <v/>
      </c>
      <c r="J16" s="34">
        <f>IF(H16="","",H16+I16)</f>
        <v/>
      </c>
      <c r="K16" s="33" t="n"/>
      <c r="L16" s="34">
        <f>IF(H16="","",H16-K16)</f>
        <v/>
      </c>
      <c r="M16" s="35">
        <f>IF(H16="","",IFERROR(L16/H16,0))</f>
        <v/>
      </c>
      <c r="N16" s="8">
        <f>IF(H16="","",IF(M16&gt;='Sadzby'!$B$13,"Platinová",IF(M16&gt;='Sadzby'!$B$12,"Zlatá",IF(M16&gt;='Sadzby'!$B$11,"Strieborná","Základná"))))</f>
        <v/>
      </c>
      <c r="O16" s="35">
        <f>IF(N16="","",IFERROR(VLOOKUP(N16,'Sadzby'!$A$4:$B$7,2,FALSE),0))</f>
        <v/>
      </c>
      <c r="P16" s="34">
        <f>IF(L16="","",L16)</f>
        <v/>
      </c>
      <c r="Q16" s="34">
        <f>IF(P16="","",IFERROR(P16*O16,0))</f>
        <v/>
      </c>
      <c r="R16" s="2" t="n"/>
      <c r="S16" s="9" t="n"/>
    </row>
    <row r="17" ht="21" customHeight="1">
      <c r="A17" s="2" t="n"/>
      <c r="B17" s="32" t="n"/>
      <c r="C17" s="4" t="n"/>
      <c r="D17" s="4" t="n"/>
      <c r="E17" s="4" t="n"/>
      <c r="F17" s="4" t="n"/>
      <c r="G17" s="4" t="n"/>
      <c r="H17" s="33" t="n"/>
      <c r="I17" s="36">
        <f>IF(H17="","",H17*'Sadzby'!$B$10)</f>
        <v/>
      </c>
      <c r="J17" s="36">
        <f>IF(H17="","",H17+I17)</f>
        <v/>
      </c>
      <c r="K17" s="33" t="n"/>
      <c r="L17" s="36">
        <f>IF(H17="","",H17-K17)</f>
        <v/>
      </c>
      <c r="M17" s="37">
        <f>IF(H17="","",IFERROR(L17/H17,0))</f>
        <v/>
      </c>
      <c r="N17" s="12">
        <f>IF(H17="","",IF(M17&gt;='Sadzby'!$B$13,"Platinová",IF(M17&gt;='Sadzby'!$B$12,"Zlatá",IF(M17&gt;='Sadzby'!$B$11,"Strieborná","Základná"))))</f>
        <v/>
      </c>
      <c r="O17" s="37">
        <f>IF(N17="","",IFERROR(VLOOKUP(N17,'Sadzby'!$A$4:$B$7,2,FALSE),0))</f>
        <v/>
      </c>
      <c r="P17" s="36">
        <f>IF(L17="","",L17)</f>
        <v/>
      </c>
      <c r="Q17" s="36">
        <f>IF(P17="","",IFERROR(P17*O17,0))</f>
        <v/>
      </c>
      <c r="R17" s="2" t="n"/>
      <c r="S17" s="9" t="n"/>
    </row>
    <row r="18" ht="21" customHeight="1">
      <c r="A18" s="2" t="n"/>
      <c r="B18" s="32" t="n"/>
      <c r="C18" s="4" t="n"/>
      <c r="D18" s="4" t="n"/>
      <c r="E18" s="4" t="n"/>
      <c r="F18" s="4" t="n"/>
      <c r="G18" s="4" t="n"/>
      <c r="H18" s="33" t="n"/>
      <c r="I18" s="34">
        <f>IF(H18="","",H18*'Sadzby'!$B$10)</f>
        <v/>
      </c>
      <c r="J18" s="34">
        <f>IF(H18="","",H18+I18)</f>
        <v/>
      </c>
      <c r="K18" s="33" t="n"/>
      <c r="L18" s="34">
        <f>IF(H18="","",H18-K18)</f>
        <v/>
      </c>
      <c r="M18" s="35">
        <f>IF(H18="","",IFERROR(L18/H18,0))</f>
        <v/>
      </c>
      <c r="N18" s="8">
        <f>IF(H18="","",IF(M18&gt;='Sadzby'!$B$13,"Platinová",IF(M18&gt;='Sadzby'!$B$12,"Zlatá",IF(M18&gt;='Sadzby'!$B$11,"Strieborná","Základná"))))</f>
        <v/>
      </c>
      <c r="O18" s="35">
        <f>IF(N18="","",IFERROR(VLOOKUP(N18,'Sadzby'!$A$4:$B$7,2,FALSE),0))</f>
        <v/>
      </c>
      <c r="P18" s="34">
        <f>IF(L18="","",L18)</f>
        <v/>
      </c>
      <c r="Q18" s="34">
        <f>IF(P18="","",IFERROR(P18*O18,0))</f>
        <v/>
      </c>
      <c r="R18" s="2" t="n"/>
      <c r="S18" s="9" t="n"/>
    </row>
    <row r="19" ht="21" customHeight="1">
      <c r="A19" s="2" t="n"/>
      <c r="B19" s="32" t="n"/>
      <c r="C19" s="4" t="n"/>
      <c r="D19" s="4" t="n"/>
      <c r="E19" s="4" t="n"/>
      <c r="F19" s="4" t="n"/>
      <c r="G19" s="4" t="n"/>
      <c r="H19" s="33" t="n"/>
      <c r="I19" s="36">
        <f>IF(H19="","",H19*'Sadzby'!$B$10)</f>
        <v/>
      </c>
      <c r="J19" s="36">
        <f>IF(H19="","",H19+I19)</f>
        <v/>
      </c>
      <c r="K19" s="33" t="n"/>
      <c r="L19" s="36">
        <f>IF(H19="","",H19-K19)</f>
        <v/>
      </c>
      <c r="M19" s="37">
        <f>IF(H19="","",IFERROR(L19/H19,0))</f>
        <v/>
      </c>
      <c r="N19" s="12">
        <f>IF(H19="","",IF(M19&gt;='Sadzby'!$B$13,"Platinová",IF(M19&gt;='Sadzby'!$B$12,"Zlatá",IF(M19&gt;='Sadzby'!$B$11,"Strieborná","Základná"))))</f>
        <v/>
      </c>
      <c r="O19" s="37">
        <f>IF(N19="","",IFERROR(VLOOKUP(N19,'Sadzby'!$A$4:$B$7,2,FALSE),0))</f>
        <v/>
      </c>
      <c r="P19" s="36">
        <f>IF(L19="","",L19)</f>
        <v/>
      </c>
      <c r="Q19" s="36">
        <f>IF(P19="","",IFERROR(P19*O19,0))</f>
        <v/>
      </c>
      <c r="R19" s="2" t="n"/>
      <c r="S19" s="9" t="n"/>
    </row>
    <row r="20" ht="21" customHeight="1">
      <c r="A20" s="2" t="n"/>
      <c r="B20" s="32" t="n"/>
      <c r="C20" s="4" t="n"/>
      <c r="D20" s="4" t="n"/>
      <c r="E20" s="4" t="n"/>
      <c r="F20" s="4" t="n"/>
      <c r="G20" s="4" t="n"/>
      <c r="H20" s="33" t="n"/>
      <c r="I20" s="34">
        <f>IF(H20="","",H20*'Sadzby'!$B$10)</f>
        <v/>
      </c>
      <c r="J20" s="34">
        <f>IF(H20="","",H20+I20)</f>
        <v/>
      </c>
      <c r="K20" s="33" t="n"/>
      <c r="L20" s="34">
        <f>IF(H20="","",H20-K20)</f>
        <v/>
      </c>
      <c r="M20" s="35">
        <f>IF(H20="","",IFERROR(L20/H20,0))</f>
        <v/>
      </c>
      <c r="N20" s="8">
        <f>IF(H20="","",IF(M20&gt;='Sadzby'!$B$13,"Platinová",IF(M20&gt;='Sadzby'!$B$12,"Zlatá",IF(M20&gt;='Sadzby'!$B$11,"Strieborná","Základná"))))</f>
        <v/>
      </c>
      <c r="O20" s="35">
        <f>IF(N20="","",IFERROR(VLOOKUP(N20,'Sadzby'!$A$4:$B$7,2,FALSE),0))</f>
        <v/>
      </c>
      <c r="P20" s="34">
        <f>IF(L20="","",L20)</f>
        <v/>
      </c>
      <c r="Q20" s="34">
        <f>IF(P20="","",IFERROR(P20*O20,0))</f>
        <v/>
      </c>
      <c r="R20" s="2" t="n"/>
      <c r="S20" s="9" t="n"/>
    </row>
    <row r="21" ht="21" customHeight="1">
      <c r="A21" s="2" t="n"/>
      <c r="B21" s="32" t="n"/>
      <c r="C21" s="4" t="n"/>
      <c r="D21" s="4" t="n"/>
      <c r="E21" s="4" t="n"/>
      <c r="F21" s="4" t="n"/>
      <c r="G21" s="4" t="n"/>
      <c r="H21" s="33" t="n"/>
      <c r="I21" s="36">
        <f>IF(H21="","",H21*'Sadzby'!$B$10)</f>
        <v/>
      </c>
      <c r="J21" s="36">
        <f>IF(H21="","",H21+I21)</f>
        <v/>
      </c>
      <c r="K21" s="33" t="n"/>
      <c r="L21" s="36">
        <f>IF(H21="","",H21-K21)</f>
        <v/>
      </c>
      <c r="M21" s="37">
        <f>IF(H21="","",IFERROR(L21/H21,0))</f>
        <v/>
      </c>
      <c r="N21" s="12">
        <f>IF(H21="","",IF(M21&gt;='Sadzby'!$B$13,"Platinová",IF(M21&gt;='Sadzby'!$B$12,"Zlatá",IF(M21&gt;='Sadzby'!$B$11,"Strieborná","Základná"))))</f>
        <v/>
      </c>
      <c r="O21" s="37">
        <f>IF(N21="","",IFERROR(VLOOKUP(N21,'Sadzby'!$A$4:$B$7,2,FALSE),0))</f>
        <v/>
      </c>
      <c r="P21" s="36">
        <f>IF(L21="","",L21)</f>
        <v/>
      </c>
      <c r="Q21" s="36">
        <f>IF(P21="","",IFERROR(P21*O21,0))</f>
        <v/>
      </c>
      <c r="R21" s="2" t="n"/>
      <c r="S21" s="9" t="n"/>
    </row>
    <row r="22" ht="21" customHeight="1">
      <c r="A22" s="2" t="n"/>
      <c r="B22" s="32" t="n"/>
      <c r="C22" s="4" t="n"/>
      <c r="D22" s="4" t="n"/>
      <c r="E22" s="4" t="n"/>
      <c r="F22" s="4" t="n"/>
      <c r="G22" s="4" t="n"/>
      <c r="H22" s="33" t="n"/>
      <c r="I22" s="34">
        <f>IF(H22="","",H22*'Sadzby'!$B$10)</f>
        <v/>
      </c>
      <c r="J22" s="34">
        <f>IF(H22="","",H22+I22)</f>
        <v/>
      </c>
      <c r="K22" s="33" t="n"/>
      <c r="L22" s="34">
        <f>IF(H22="","",H22-K22)</f>
        <v/>
      </c>
      <c r="M22" s="35">
        <f>IF(H22="","",IFERROR(L22/H22,0))</f>
        <v/>
      </c>
      <c r="N22" s="8">
        <f>IF(H22="","",IF(M22&gt;='Sadzby'!$B$13,"Platinová",IF(M22&gt;='Sadzby'!$B$12,"Zlatá",IF(M22&gt;='Sadzby'!$B$11,"Strieborná","Základná"))))</f>
        <v/>
      </c>
      <c r="O22" s="35">
        <f>IF(N22="","",IFERROR(VLOOKUP(N22,'Sadzby'!$A$4:$B$7,2,FALSE),0))</f>
        <v/>
      </c>
      <c r="P22" s="34">
        <f>IF(L22="","",L22)</f>
        <v/>
      </c>
      <c r="Q22" s="34">
        <f>IF(P22="","",IFERROR(P22*O22,0))</f>
        <v/>
      </c>
      <c r="R22" s="2" t="n"/>
      <c r="S22" s="9" t="n"/>
    </row>
    <row r="23" ht="21" customHeight="1">
      <c r="A23" s="2" t="n"/>
      <c r="B23" s="32" t="n"/>
      <c r="C23" s="4" t="n"/>
      <c r="D23" s="4" t="n"/>
      <c r="E23" s="4" t="n"/>
      <c r="F23" s="4" t="n"/>
      <c r="G23" s="4" t="n"/>
      <c r="H23" s="33" t="n"/>
      <c r="I23" s="36">
        <f>IF(H23="","",H23*'Sadzby'!$B$10)</f>
        <v/>
      </c>
      <c r="J23" s="36">
        <f>IF(H23="","",H23+I23)</f>
        <v/>
      </c>
      <c r="K23" s="33" t="n"/>
      <c r="L23" s="36">
        <f>IF(H23="","",H23-K23)</f>
        <v/>
      </c>
      <c r="M23" s="37">
        <f>IF(H23="","",IFERROR(L23/H23,0))</f>
        <v/>
      </c>
      <c r="N23" s="12">
        <f>IF(H23="","",IF(M23&gt;='Sadzby'!$B$13,"Platinová",IF(M23&gt;='Sadzby'!$B$12,"Zlatá",IF(M23&gt;='Sadzby'!$B$11,"Strieborná","Základná"))))</f>
        <v/>
      </c>
      <c r="O23" s="37">
        <f>IF(N23="","",IFERROR(VLOOKUP(N23,'Sadzby'!$A$4:$B$7,2,FALSE),0))</f>
        <v/>
      </c>
      <c r="P23" s="36">
        <f>IF(L23="","",L23)</f>
        <v/>
      </c>
      <c r="Q23" s="36">
        <f>IF(P23="","",IFERROR(P23*O23,0))</f>
        <v/>
      </c>
      <c r="R23" s="2" t="n"/>
      <c r="S23" s="9" t="n"/>
    </row>
    <row r="24" ht="21" customHeight="1">
      <c r="A24" s="2" t="n"/>
      <c r="B24" s="32" t="n"/>
      <c r="C24" s="4" t="n"/>
      <c r="D24" s="4" t="n"/>
      <c r="E24" s="4" t="n"/>
      <c r="F24" s="4" t="n"/>
      <c r="G24" s="4" t="n"/>
      <c r="H24" s="33" t="n"/>
      <c r="I24" s="34">
        <f>IF(H24="","",H24*'Sadzby'!$B$10)</f>
        <v/>
      </c>
      <c r="J24" s="34">
        <f>IF(H24="","",H24+I24)</f>
        <v/>
      </c>
      <c r="K24" s="33" t="n"/>
      <c r="L24" s="34">
        <f>IF(H24="","",H24-K24)</f>
        <v/>
      </c>
      <c r="M24" s="35">
        <f>IF(H24="","",IFERROR(L24/H24,0))</f>
        <v/>
      </c>
      <c r="N24" s="8">
        <f>IF(H24="","",IF(M24&gt;='Sadzby'!$B$13,"Platinová",IF(M24&gt;='Sadzby'!$B$12,"Zlatá",IF(M24&gt;='Sadzby'!$B$11,"Strieborná","Základná"))))</f>
        <v/>
      </c>
      <c r="O24" s="35">
        <f>IF(N24="","",IFERROR(VLOOKUP(N24,'Sadzby'!$A$4:$B$7,2,FALSE),0))</f>
        <v/>
      </c>
      <c r="P24" s="34">
        <f>IF(L24="","",L24)</f>
        <v/>
      </c>
      <c r="Q24" s="34">
        <f>IF(P24="","",IFERROR(P24*O24,0))</f>
        <v/>
      </c>
      <c r="R24" s="2" t="n"/>
      <c r="S24" s="9" t="n"/>
    </row>
    <row r="25" ht="21" customHeight="1">
      <c r="A25" s="2" t="n"/>
      <c r="B25" s="32" t="n"/>
      <c r="C25" s="4" t="n"/>
      <c r="D25" s="4" t="n"/>
      <c r="E25" s="4" t="n"/>
      <c r="F25" s="4" t="n"/>
      <c r="G25" s="4" t="n"/>
      <c r="H25" s="33" t="n"/>
      <c r="I25" s="36">
        <f>IF(H25="","",H25*'Sadzby'!$B$10)</f>
        <v/>
      </c>
      <c r="J25" s="36">
        <f>IF(H25="","",H25+I25)</f>
        <v/>
      </c>
      <c r="K25" s="33" t="n"/>
      <c r="L25" s="36">
        <f>IF(H25="","",H25-K25)</f>
        <v/>
      </c>
      <c r="M25" s="37">
        <f>IF(H25="","",IFERROR(L25/H25,0))</f>
        <v/>
      </c>
      <c r="N25" s="12">
        <f>IF(H25="","",IF(M25&gt;='Sadzby'!$B$13,"Platinová",IF(M25&gt;='Sadzby'!$B$12,"Zlatá",IF(M25&gt;='Sadzby'!$B$11,"Strieborná","Základná"))))</f>
        <v/>
      </c>
      <c r="O25" s="37">
        <f>IF(N25="","",IFERROR(VLOOKUP(N25,'Sadzby'!$A$4:$B$7,2,FALSE),0))</f>
        <v/>
      </c>
      <c r="P25" s="36">
        <f>IF(L25="","",L25)</f>
        <v/>
      </c>
      <c r="Q25" s="36">
        <f>IF(P25="","",IFERROR(P25*O25,0))</f>
        <v/>
      </c>
      <c r="R25" s="2" t="n"/>
      <c r="S25" s="9" t="n"/>
    </row>
    <row r="26" ht="21" customHeight="1">
      <c r="A26" s="2" t="n"/>
      <c r="B26" s="32" t="n"/>
      <c r="C26" s="4" t="n"/>
      <c r="D26" s="4" t="n"/>
      <c r="E26" s="4" t="n"/>
      <c r="F26" s="4" t="n"/>
      <c r="G26" s="4" t="n"/>
      <c r="H26" s="33" t="n"/>
      <c r="I26" s="34">
        <f>IF(H26="","",H26*'Sadzby'!$B$10)</f>
        <v/>
      </c>
      <c r="J26" s="34">
        <f>IF(H26="","",H26+I26)</f>
        <v/>
      </c>
      <c r="K26" s="33" t="n"/>
      <c r="L26" s="34">
        <f>IF(H26="","",H26-K26)</f>
        <v/>
      </c>
      <c r="M26" s="35">
        <f>IF(H26="","",IFERROR(L26/H26,0))</f>
        <v/>
      </c>
      <c r="N26" s="8">
        <f>IF(H26="","",IF(M26&gt;='Sadzby'!$B$13,"Platinová",IF(M26&gt;='Sadzby'!$B$12,"Zlatá",IF(M26&gt;='Sadzby'!$B$11,"Strieborná","Základná"))))</f>
        <v/>
      </c>
      <c r="O26" s="35">
        <f>IF(N26="","",IFERROR(VLOOKUP(N26,'Sadzby'!$A$4:$B$7,2,FALSE),0))</f>
        <v/>
      </c>
      <c r="P26" s="34">
        <f>IF(L26="","",L26)</f>
        <v/>
      </c>
      <c r="Q26" s="34">
        <f>IF(P26="","",IFERROR(P26*O26,0))</f>
        <v/>
      </c>
      <c r="R26" s="2" t="n"/>
      <c r="S26" s="9" t="n"/>
    </row>
    <row r="27" ht="21" customHeight="1">
      <c r="A27" s="2" t="n"/>
      <c r="B27" s="32" t="n"/>
      <c r="C27" s="4" t="n"/>
      <c r="D27" s="4" t="n"/>
      <c r="E27" s="4" t="n"/>
      <c r="F27" s="4" t="n"/>
      <c r="G27" s="4" t="n"/>
      <c r="H27" s="33" t="n"/>
      <c r="I27" s="36">
        <f>IF(H27="","",H27*'Sadzby'!$B$10)</f>
        <v/>
      </c>
      <c r="J27" s="36">
        <f>IF(H27="","",H27+I27)</f>
        <v/>
      </c>
      <c r="K27" s="33" t="n"/>
      <c r="L27" s="36">
        <f>IF(H27="","",H27-K27)</f>
        <v/>
      </c>
      <c r="M27" s="37">
        <f>IF(H27="","",IFERROR(L27/H27,0))</f>
        <v/>
      </c>
      <c r="N27" s="12">
        <f>IF(H27="","",IF(M27&gt;='Sadzby'!$B$13,"Platinová",IF(M27&gt;='Sadzby'!$B$12,"Zlatá",IF(M27&gt;='Sadzby'!$B$11,"Strieborná","Základná"))))</f>
        <v/>
      </c>
      <c r="O27" s="37">
        <f>IF(N27="","",IFERROR(VLOOKUP(N27,'Sadzby'!$A$4:$B$7,2,FALSE),0))</f>
        <v/>
      </c>
      <c r="P27" s="36">
        <f>IF(L27="","",L27)</f>
        <v/>
      </c>
      <c r="Q27" s="36">
        <f>IF(P27="","",IFERROR(P27*O27,0))</f>
        <v/>
      </c>
      <c r="R27" s="2" t="n"/>
      <c r="S27" s="9" t="n"/>
    </row>
    <row r="28" ht="21" customHeight="1">
      <c r="A28" s="2" t="n"/>
      <c r="B28" s="32" t="n"/>
      <c r="C28" s="4" t="n"/>
      <c r="D28" s="4" t="n"/>
      <c r="E28" s="4" t="n"/>
      <c r="F28" s="4" t="n"/>
      <c r="G28" s="4" t="n"/>
      <c r="H28" s="33" t="n"/>
      <c r="I28" s="34">
        <f>IF(H28="","",H28*'Sadzby'!$B$10)</f>
        <v/>
      </c>
      <c r="J28" s="34">
        <f>IF(H28="","",H28+I28)</f>
        <v/>
      </c>
      <c r="K28" s="33" t="n"/>
      <c r="L28" s="34">
        <f>IF(H28="","",H28-K28)</f>
        <v/>
      </c>
      <c r="M28" s="35">
        <f>IF(H28="","",IFERROR(L28/H28,0))</f>
        <v/>
      </c>
      <c r="N28" s="8">
        <f>IF(H28="","",IF(M28&gt;='Sadzby'!$B$13,"Platinová",IF(M28&gt;='Sadzby'!$B$12,"Zlatá",IF(M28&gt;='Sadzby'!$B$11,"Strieborná","Základná"))))</f>
        <v/>
      </c>
      <c r="O28" s="35">
        <f>IF(N28="","",IFERROR(VLOOKUP(N28,'Sadzby'!$A$4:$B$7,2,FALSE),0))</f>
        <v/>
      </c>
      <c r="P28" s="34">
        <f>IF(L28="","",L28)</f>
        <v/>
      </c>
      <c r="Q28" s="34">
        <f>IF(P28="","",IFERROR(P28*O28,0))</f>
        <v/>
      </c>
      <c r="R28" s="2" t="n"/>
      <c r="S28" s="9" t="n"/>
    </row>
    <row r="29" ht="21" customHeight="1">
      <c r="A29" s="2" t="n"/>
      <c r="B29" s="32" t="n"/>
      <c r="C29" s="4" t="n"/>
      <c r="D29" s="4" t="n"/>
      <c r="E29" s="4" t="n"/>
      <c r="F29" s="4" t="n"/>
      <c r="G29" s="4" t="n"/>
      <c r="H29" s="33" t="n"/>
      <c r="I29" s="36">
        <f>IF(H29="","",H29*'Sadzby'!$B$10)</f>
        <v/>
      </c>
      <c r="J29" s="36">
        <f>IF(H29="","",H29+I29)</f>
        <v/>
      </c>
      <c r="K29" s="33" t="n"/>
      <c r="L29" s="36">
        <f>IF(H29="","",H29-K29)</f>
        <v/>
      </c>
      <c r="M29" s="37">
        <f>IF(H29="","",IFERROR(L29/H29,0))</f>
        <v/>
      </c>
      <c r="N29" s="12">
        <f>IF(H29="","",IF(M29&gt;='Sadzby'!$B$13,"Platinová",IF(M29&gt;='Sadzby'!$B$12,"Zlatá",IF(M29&gt;='Sadzby'!$B$11,"Strieborná","Základná"))))</f>
        <v/>
      </c>
      <c r="O29" s="37">
        <f>IF(N29="","",IFERROR(VLOOKUP(N29,'Sadzby'!$A$4:$B$7,2,FALSE),0))</f>
        <v/>
      </c>
      <c r="P29" s="36">
        <f>IF(L29="","",L29)</f>
        <v/>
      </c>
      <c r="Q29" s="36">
        <f>IF(P29="","",IFERROR(P29*O29,0))</f>
        <v/>
      </c>
      <c r="R29" s="2" t="n"/>
      <c r="S29" s="9" t="n"/>
    </row>
    <row r="30" ht="21" customHeight="1">
      <c r="A30" s="2" t="n"/>
      <c r="B30" s="32" t="n"/>
      <c r="C30" s="4" t="n"/>
      <c r="D30" s="4" t="n"/>
      <c r="E30" s="4" t="n"/>
      <c r="F30" s="4" t="n"/>
      <c r="G30" s="4" t="n"/>
      <c r="H30" s="33" t="n"/>
      <c r="I30" s="34">
        <f>IF(H30="","",H30*'Sadzby'!$B$10)</f>
        <v/>
      </c>
      <c r="J30" s="34">
        <f>IF(H30="","",H30+I30)</f>
        <v/>
      </c>
      <c r="K30" s="33" t="n"/>
      <c r="L30" s="34">
        <f>IF(H30="","",H30-K30)</f>
        <v/>
      </c>
      <c r="M30" s="35">
        <f>IF(H30="","",IFERROR(L30/H30,0))</f>
        <v/>
      </c>
      <c r="N30" s="8">
        <f>IF(H30="","",IF(M30&gt;='Sadzby'!$B$13,"Platinová",IF(M30&gt;='Sadzby'!$B$12,"Zlatá",IF(M30&gt;='Sadzby'!$B$11,"Strieborná","Základná"))))</f>
        <v/>
      </c>
      <c r="O30" s="35">
        <f>IF(N30="","",IFERROR(VLOOKUP(N30,'Sadzby'!$A$4:$B$7,2,FALSE),0))</f>
        <v/>
      </c>
      <c r="P30" s="34">
        <f>IF(L30="","",L30)</f>
        <v/>
      </c>
      <c r="Q30" s="34">
        <f>IF(P30="","",IFERROR(P30*O30,0))</f>
        <v/>
      </c>
      <c r="R30" s="2" t="n"/>
      <c r="S30" s="9" t="n"/>
    </row>
    <row r="31" ht="21" customHeight="1">
      <c r="A31" s="2" t="n"/>
      <c r="B31" s="32" t="n"/>
      <c r="C31" s="4" t="n"/>
      <c r="D31" s="4" t="n"/>
      <c r="E31" s="4" t="n"/>
      <c r="F31" s="4" t="n"/>
      <c r="G31" s="4" t="n"/>
      <c r="H31" s="33" t="n"/>
      <c r="I31" s="36">
        <f>IF(H31="","",H31*'Sadzby'!$B$10)</f>
        <v/>
      </c>
      <c r="J31" s="36">
        <f>IF(H31="","",H31+I31)</f>
        <v/>
      </c>
      <c r="K31" s="33" t="n"/>
      <c r="L31" s="36">
        <f>IF(H31="","",H31-K31)</f>
        <v/>
      </c>
      <c r="M31" s="37">
        <f>IF(H31="","",IFERROR(L31/H31,0))</f>
        <v/>
      </c>
      <c r="N31" s="12">
        <f>IF(H31="","",IF(M31&gt;='Sadzby'!$B$13,"Platinová",IF(M31&gt;='Sadzby'!$B$12,"Zlatá",IF(M31&gt;='Sadzby'!$B$11,"Strieborná","Základná"))))</f>
        <v/>
      </c>
      <c r="O31" s="37">
        <f>IF(N31="","",IFERROR(VLOOKUP(N31,'Sadzby'!$A$4:$B$7,2,FALSE),0))</f>
        <v/>
      </c>
      <c r="P31" s="36">
        <f>IF(L31="","",L31)</f>
        <v/>
      </c>
      <c r="Q31" s="36">
        <f>IF(P31="","",IFERROR(P31*O31,0))</f>
        <v/>
      </c>
      <c r="R31" s="2" t="n"/>
      <c r="S31" s="9" t="n"/>
    </row>
    <row r="32" ht="21" customHeight="1">
      <c r="A32" s="2" t="n"/>
      <c r="B32" s="32" t="n"/>
      <c r="C32" s="4" t="n"/>
      <c r="D32" s="4" t="n"/>
      <c r="E32" s="4" t="n"/>
      <c r="F32" s="4" t="n"/>
      <c r="G32" s="4" t="n"/>
      <c r="H32" s="33" t="n"/>
      <c r="I32" s="34">
        <f>IF(H32="","",H32*'Sadzby'!$B$10)</f>
        <v/>
      </c>
      <c r="J32" s="34">
        <f>IF(H32="","",H32+I32)</f>
        <v/>
      </c>
      <c r="K32" s="33" t="n"/>
      <c r="L32" s="34">
        <f>IF(H32="","",H32-K32)</f>
        <v/>
      </c>
      <c r="M32" s="35">
        <f>IF(H32="","",IFERROR(L32/H32,0))</f>
        <v/>
      </c>
      <c r="N32" s="8">
        <f>IF(H32="","",IF(M32&gt;='Sadzby'!$B$13,"Platinová",IF(M32&gt;='Sadzby'!$B$12,"Zlatá",IF(M32&gt;='Sadzby'!$B$11,"Strieborná","Základná"))))</f>
        <v/>
      </c>
      <c r="O32" s="35">
        <f>IF(N32="","",IFERROR(VLOOKUP(N32,'Sadzby'!$A$4:$B$7,2,FALSE),0))</f>
        <v/>
      </c>
      <c r="P32" s="34">
        <f>IF(L32="","",L32)</f>
        <v/>
      </c>
      <c r="Q32" s="34">
        <f>IF(P32="","",IFERROR(P32*O32,0))</f>
        <v/>
      </c>
      <c r="R32" s="2" t="n"/>
      <c r="S32" s="9" t="n"/>
    </row>
    <row r="33" ht="21" customHeight="1">
      <c r="A33" s="2" t="n"/>
      <c r="B33" s="32" t="n"/>
      <c r="C33" s="4" t="n"/>
      <c r="D33" s="4" t="n"/>
      <c r="E33" s="4" t="n"/>
      <c r="F33" s="4" t="n"/>
      <c r="G33" s="4" t="n"/>
      <c r="H33" s="33" t="n"/>
      <c r="I33" s="36">
        <f>IF(H33="","",H33*'Sadzby'!$B$10)</f>
        <v/>
      </c>
      <c r="J33" s="36">
        <f>IF(H33="","",H33+I33)</f>
        <v/>
      </c>
      <c r="K33" s="33" t="n"/>
      <c r="L33" s="36">
        <f>IF(H33="","",H33-K33)</f>
        <v/>
      </c>
      <c r="M33" s="37">
        <f>IF(H33="","",IFERROR(L33/H33,0))</f>
        <v/>
      </c>
      <c r="N33" s="12">
        <f>IF(H33="","",IF(M33&gt;='Sadzby'!$B$13,"Platinová",IF(M33&gt;='Sadzby'!$B$12,"Zlatá",IF(M33&gt;='Sadzby'!$B$11,"Strieborná","Základná"))))</f>
        <v/>
      </c>
      <c r="O33" s="37">
        <f>IF(N33="","",IFERROR(VLOOKUP(N33,'Sadzby'!$A$4:$B$7,2,FALSE),0))</f>
        <v/>
      </c>
      <c r="P33" s="36">
        <f>IF(L33="","",L33)</f>
        <v/>
      </c>
      <c r="Q33" s="36">
        <f>IF(P33="","",IFERROR(P33*O33,0))</f>
        <v/>
      </c>
      <c r="R33" s="2" t="n"/>
      <c r="S33" s="9" t="n"/>
    </row>
    <row r="34" ht="21" customHeight="1">
      <c r="A34" s="2" t="n"/>
      <c r="B34" s="32" t="n"/>
      <c r="C34" s="4" t="n"/>
      <c r="D34" s="4" t="n"/>
      <c r="E34" s="4" t="n"/>
      <c r="F34" s="4" t="n"/>
      <c r="G34" s="4" t="n"/>
      <c r="H34" s="33" t="n"/>
      <c r="I34" s="34">
        <f>IF(H34="","",H34*'Sadzby'!$B$10)</f>
        <v/>
      </c>
      <c r="J34" s="34">
        <f>IF(H34="","",H34+I34)</f>
        <v/>
      </c>
      <c r="K34" s="33" t="n"/>
      <c r="L34" s="34">
        <f>IF(H34="","",H34-K34)</f>
        <v/>
      </c>
      <c r="M34" s="35">
        <f>IF(H34="","",IFERROR(L34/H34,0))</f>
        <v/>
      </c>
      <c r="N34" s="8">
        <f>IF(H34="","",IF(M34&gt;='Sadzby'!$B$13,"Platinová",IF(M34&gt;='Sadzby'!$B$12,"Zlatá",IF(M34&gt;='Sadzby'!$B$11,"Strieborná","Základná"))))</f>
        <v/>
      </c>
      <c r="O34" s="35">
        <f>IF(N34="","",IFERROR(VLOOKUP(N34,'Sadzby'!$A$4:$B$7,2,FALSE),0))</f>
        <v/>
      </c>
      <c r="P34" s="34">
        <f>IF(L34="","",L34)</f>
        <v/>
      </c>
      <c r="Q34" s="34">
        <f>IF(P34="","",IFERROR(P34*O34,0))</f>
        <v/>
      </c>
      <c r="R34" s="2" t="n"/>
      <c r="S34" s="9" t="n"/>
    </row>
    <row r="35" ht="21" customHeight="1">
      <c r="A35" s="2" t="n"/>
      <c r="B35" s="32" t="n"/>
      <c r="C35" s="4" t="n"/>
      <c r="D35" s="4" t="n"/>
      <c r="E35" s="4" t="n"/>
      <c r="F35" s="4" t="n"/>
      <c r="G35" s="4" t="n"/>
      <c r="H35" s="33" t="n"/>
      <c r="I35" s="36">
        <f>IF(H35="","",H35*'Sadzby'!$B$10)</f>
        <v/>
      </c>
      <c r="J35" s="36">
        <f>IF(H35="","",H35+I35)</f>
        <v/>
      </c>
      <c r="K35" s="33" t="n"/>
      <c r="L35" s="36">
        <f>IF(H35="","",H35-K35)</f>
        <v/>
      </c>
      <c r="M35" s="37">
        <f>IF(H35="","",IFERROR(L35/H35,0))</f>
        <v/>
      </c>
      <c r="N35" s="12">
        <f>IF(H35="","",IF(M35&gt;='Sadzby'!$B$13,"Platinová",IF(M35&gt;='Sadzby'!$B$12,"Zlatá",IF(M35&gt;='Sadzby'!$B$11,"Strieborná","Základná"))))</f>
        <v/>
      </c>
      <c r="O35" s="37">
        <f>IF(N35="","",IFERROR(VLOOKUP(N35,'Sadzby'!$A$4:$B$7,2,FALSE),0))</f>
        <v/>
      </c>
      <c r="P35" s="36">
        <f>IF(L35="","",L35)</f>
        <v/>
      </c>
      <c r="Q35" s="36">
        <f>IF(P35="","",IFERROR(P35*O35,0))</f>
        <v/>
      </c>
      <c r="R35" s="2" t="n"/>
      <c r="S35" s="9" t="n"/>
    </row>
    <row r="36" ht="21" customHeight="1">
      <c r="A36" s="2" t="n"/>
      <c r="B36" s="32" t="n"/>
      <c r="C36" s="4" t="n"/>
      <c r="D36" s="4" t="n"/>
      <c r="E36" s="4" t="n"/>
      <c r="F36" s="4" t="n"/>
      <c r="G36" s="4" t="n"/>
      <c r="H36" s="33" t="n"/>
      <c r="I36" s="34">
        <f>IF(H36="","",H36*'Sadzby'!$B$10)</f>
        <v/>
      </c>
      <c r="J36" s="34">
        <f>IF(H36="","",H36+I36)</f>
        <v/>
      </c>
      <c r="K36" s="33" t="n"/>
      <c r="L36" s="34">
        <f>IF(H36="","",H36-K36)</f>
        <v/>
      </c>
      <c r="M36" s="35">
        <f>IF(H36="","",IFERROR(L36/H36,0))</f>
        <v/>
      </c>
      <c r="N36" s="8">
        <f>IF(H36="","",IF(M36&gt;='Sadzby'!$B$13,"Platinová",IF(M36&gt;='Sadzby'!$B$12,"Zlatá",IF(M36&gt;='Sadzby'!$B$11,"Strieborná","Základná"))))</f>
        <v/>
      </c>
      <c r="O36" s="35">
        <f>IF(N36="","",IFERROR(VLOOKUP(N36,'Sadzby'!$A$4:$B$7,2,FALSE),0))</f>
        <v/>
      </c>
      <c r="P36" s="34">
        <f>IF(L36="","",L36)</f>
        <v/>
      </c>
      <c r="Q36" s="34">
        <f>IF(P36="","",IFERROR(P36*O36,0))</f>
        <v/>
      </c>
      <c r="R36" s="2" t="n"/>
      <c r="S36" s="9" t="n"/>
    </row>
    <row r="37" ht="21" customHeight="1">
      <c r="A37" s="2" t="n"/>
      <c r="B37" s="32" t="n"/>
      <c r="C37" s="4" t="n"/>
      <c r="D37" s="4" t="n"/>
      <c r="E37" s="4" t="n"/>
      <c r="F37" s="4" t="n"/>
      <c r="G37" s="4" t="n"/>
      <c r="H37" s="33" t="n"/>
      <c r="I37" s="36">
        <f>IF(H37="","",H37*'Sadzby'!$B$10)</f>
        <v/>
      </c>
      <c r="J37" s="36">
        <f>IF(H37="","",H37+I37)</f>
        <v/>
      </c>
      <c r="K37" s="33" t="n"/>
      <c r="L37" s="36">
        <f>IF(H37="","",H37-K37)</f>
        <v/>
      </c>
      <c r="M37" s="37">
        <f>IF(H37="","",IFERROR(L37/H37,0))</f>
        <v/>
      </c>
      <c r="N37" s="12">
        <f>IF(H37="","",IF(M37&gt;='Sadzby'!$B$13,"Platinová",IF(M37&gt;='Sadzby'!$B$12,"Zlatá",IF(M37&gt;='Sadzby'!$B$11,"Strieborná","Základná"))))</f>
        <v/>
      </c>
      <c r="O37" s="37">
        <f>IF(N37="","",IFERROR(VLOOKUP(N37,'Sadzby'!$A$4:$B$7,2,FALSE),0))</f>
        <v/>
      </c>
      <c r="P37" s="36">
        <f>IF(L37="","",L37)</f>
        <v/>
      </c>
      <c r="Q37" s="36">
        <f>IF(P37="","",IFERROR(P37*O37,0))</f>
        <v/>
      </c>
      <c r="R37" s="2" t="n"/>
      <c r="S37" s="9" t="n"/>
    </row>
    <row r="38" ht="21" customHeight="1">
      <c r="A38" s="2" t="n"/>
      <c r="B38" s="32" t="n"/>
      <c r="C38" s="4" t="n"/>
      <c r="D38" s="4" t="n"/>
      <c r="E38" s="4" t="n"/>
      <c r="F38" s="4" t="n"/>
      <c r="G38" s="4" t="n"/>
      <c r="H38" s="33" t="n"/>
      <c r="I38" s="34">
        <f>IF(H38="","",H38*'Sadzby'!$B$10)</f>
        <v/>
      </c>
      <c r="J38" s="34">
        <f>IF(H38="","",H38+I38)</f>
        <v/>
      </c>
      <c r="K38" s="33" t="n"/>
      <c r="L38" s="34">
        <f>IF(H38="","",H38-K38)</f>
        <v/>
      </c>
      <c r="M38" s="35">
        <f>IF(H38="","",IFERROR(L38/H38,0))</f>
        <v/>
      </c>
      <c r="N38" s="8">
        <f>IF(H38="","",IF(M38&gt;='Sadzby'!$B$13,"Platinová",IF(M38&gt;='Sadzby'!$B$12,"Zlatá",IF(M38&gt;='Sadzby'!$B$11,"Strieborná","Základná"))))</f>
        <v/>
      </c>
      <c r="O38" s="35">
        <f>IF(N38="","",IFERROR(VLOOKUP(N38,'Sadzby'!$A$4:$B$7,2,FALSE),0))</f>
        <v/>
      </c>
      <c r="P38" s="34">
        <f>IF(L38="","",L38)</f>
        <v/>
      </c>
      <c r="Q38" s="34">
        <f>IF(P38="","",IFERROR(P38*O38,0))</f>
        <v/>
      </c>
      <c r="R38" s="2" t="n"/>
      <c r="S38" s="9" t="n"/>
    </row>
    <row r="39" ht="21" customHeight="1">
      <c r="A39" s="2" t="n"/>
      <c r="B39" s="32" t="n"/>
      <c r="C39" s="4" t="n"/>
      <c r="D39" s="4" t="n"/>
      <c r="E39" s="4" t="n"/>
      <c r="F39" s="4" t="n"/>
      <c r="G39" s="4" t="n"/>
      <c r="H39" s="33" t="n"/>
      <c r="I39" s="36">
        <f>IF(H39="","",H39*'Sadzby'!$B$10)</f>
        <v/>
      </c>
      <c r="J39" s="36">
        <f>IF(H39="","",H39+I39)</f>
        <v/>
      </c>
      <c r="K39" s="33" t="n"/>
      <c r="L39" s="36">
        <f>IF(H39="","",H39-K39)</f>
        <v/>
      </c>
      <c r="M39" s="37">
        <f>IF(H39="","",IFERROR(L39/H39,0))</f>
        <v/>
      </c>
      <c r="N39" s="12">
        <f>IF(H39="","",IF(M39&gt;='Sadzby'!$B$13,"Platinová",IF(M39&gt;='Sadzby'!$B$12,"Zlatá",IF(M39&gt;='Sadzby'!$B$11,"Strieborná","Základná"))))</f>
        <v/>
      </c>
      <c r="O39" s="37">
        <f>IF(N39="","",IFERROR(VLOOKUP(N39,'Sadzby'!$A$4:$B$7,2,FALSE),0))</f>
        <v/>
      </c>
      <c r="P39" s="36">
        <f>IF(L39="","",L39)</f>
        <v/>
      </c>
      <c r="Q39" s="36">
        <f>IF(P39="","",IFERROR(P39*O39,0))</f>
        <v/>
      </c>
      <c r="R39" s="2" t="n"/>
      <c r="S39" s="9" t="n"/>
    </row>
    <row r="40" ht="21" customHeight="1">
      <c r="A40" s="2" t="n"/>
      <c r="B40" s="32" t="n"/>
      <c r="C40" s="4" t="n"/>
      <c r="D40" s="4" t="n"/>
      <c r="E40" s="4" t="n"/>
      <c r="F40" s="4" t="n"/>
      <c r="G40" s="4" t="n"/>
      <c r="H40" s="33" t="n"/>
      <c r="I40" s="34">
        <f>IF(H40="","",H40*'Sadzby'!$B$10)</f>
        <v/>
      </c>
      <c r="J40" s="34">
        <f>IF(H40="","",H40+I40)</f>
        <v/>
      </c>
      <c r="K40" s="33" t="n"/>
      <c r="L40" s="34">
        <f>IF(H40="","",H40-K40)</f>
        <v/>
      </c>
      <c r="M40" s="35">
        <f>IF(H40="","",IFERROR(L40/H40,0))</f>
        <v/>
      </c>
      <c r="N40" s="8">
        <f>IF(H40="","",IF(M40&gt;='Sadzby'!$B$13,"Platinová",IF(M40&gt;='Sadzby'!$B$12,"Zlatá",IF(M40&gt;='Sadzby'!$B$11,"Strieborná","Základná"))))</f>
        <v/>
      </c>
      <c r="O40" s="35">
        <f>IF(N40="","",IFERROR(VLOOKUP(N40,'Sadzby'!$A$4:$B$7,2,FALSE),0))</f>
        <v/>
      </c>
      <c r="P40" s="34">
        <f>IF(L40="","",L40)</f>
        <v/>
      </c>
      <c r="Q40" s="34">
        <f>IF(P40="","",IFERROR(P40*O40,0))</f>
        <v/>
      </c>
      <c r="R40" s="2" t="n"/>
      <c r="S40" s="9" t="n"/>
    </row>
    <row r="41" ht="21" customHeight="1">
      <c r="A41" s="2" t="n"/>
      <c r="B41" s="32" t="n"/>
      <c r="C41" s="4" t="n"/>
      <c r="D41" s="4" t="n"/>
      <c r="E41" s="4" t="n"/>
      <c r="F41" s="4" t="n"/>
      <c r="G41" s="4" t="n"/>
      <c r="H41" s="33" t="n"/>
      <c r="I41" s="36">
        <f>IF(H41="","",H41*'Sadzby'!$B$10)</f>
        <v/>
      </c>
      <c r="J41" s="36">
        <f>IF(H41="","",H41+I41)</f>
        <v/>
      </c>
      <c r="K41" s="33" t="n"/>
      <c r="L41" s="36">
        <f>IF(H41="","",H41-K41)</f>
        <v/>
      </c>
      <c r="M41" s="37">
        <f>IF(H41="","",IFERROR(L41/H41,0))</f>
        <v/>
      </c>
      <c r="N41" s="12">
        <f>IF(H41="","",IF(M41&gt;='Sadzby'!$B$13,"Platinová",IF(M41&gt;='Sadzby'!$B$12,"Zlatá",IF(M41&gt;='Sadzby'!$B$11,"Strieborná","Základná"))))</f>
        <v/>
      </c>
      <c r="O41" s="37">
        <f>IF(N41="","",IFERROR(VLOOKUP(N41,'Sadzby'!$A$4:$B$7,2,FALSE),0))</f>
        <v/>
      </c>
      <c r="P41" s="36">
        <f>IF(L41="","",L41)</f>
        <v/>
      </c>
      <c r="Q41" s="36">
        <f>IF(P41="","",IFERROR(P41*O41,0))</f>
        <v/>
      </c>
      <c r="R41" s="2" t="n"/>
      <c r="S41" s="9" t="n"/>
    </row>
    <row r="42" ht="21" customHeight="1">
      <c r="A42" s="2" t="n"/>
      <c r="B42" s="32" t="n"/>
      <c r="C42" s="4" t="n"/>
      <c r="D42" s="4" t="n"/>
      <c r="E42" s="4" t="n"/>
      <c r="F42" s="4" t="n"/>
      <c r="G42" s="4" t="n"/>
      <c r="H42" s="33" t="n"/>
      <c r="I42" s="34">
        <f>IF(H42="","",H42*'Sadzby'!$B$10)</f>
        <v/>
      </c>
      <c r="J42" s="34">
        <f>IF(H42="","",H42+I42)</f>
        <v/>
      </c>
      <c r="K42" s="33" t="n"/>
      <c r="L42" s="34">
        <f>IF(H42="","",H42-K42)</f>
        <v/>
      </c>
      <c r="M42" s="35">
        <f>IF(H42="","",IFERROR(L42/H42,0))</f>
        <v/>
      </c>
      <c r="N42" s="8">
        <f>IF(H42="","",IF(M42&gt;='Sadzby'!$B$13,"Platinová",IF(M42&gt;='Sadzby'!$B$12,"Zlatá",IF(M42&gt;='Sadzby'!$B$11,"Strieborná","Základná"))))</f>
        <v/>
      </c>
      <c r="O42" s="35">
        <f>IF(N42="","",IFERROR(VLOOKUP(N42,'Sadzby'!$A$4:$B$7,2,FALSE),0))</f>
        <v/>
      </c>
      <c r="P42" s="34">
        <f>IF(L42="","",L42)</f>
        <v/>
      </c>
      <c r="Q42" s="34">
        <f>IF(P42="","",IFERROR(P42*O42,0))</f>
        <v/>
      </c>
      <c r="R42" s="2" t="n"/>
      <c r="S42" s="9" t="n"/>
    </row>
    <row r="43" ht="21" customHeight="1">
      <c r="A43" s="2" t="n"/>
      <c r="B43" s="32" t="n"/>
      <c r="C43" s="4" t="n"/>
      <c r="D43" s="4" t="n"/>
      <c r="E43" s="4" t="n"/>
      <c r="F43" s="4" t="n"/>
      <c r="G43" s="4" t="n"/>
      <c r="H43" s="33" t="n"/>
      <c r="I43" s="36">
        <f>IF(H43="","",H43*'Sadzby'!$B$10)</f>
        <v/>
      </c>
      <c r="J43" s="36">
        <f>IF(H43="","",H43+I43)</f>
        <v/>
      </c>
      <c r="K43" s="33" t="n"/>
      <c r="L43" s="36">
        <f>IF(H43="","",H43-K43)</f>
        <v/>
      </c>
      <c r="M43" s="37">
        <f>IF(H43="","",IFERROR(L43/H43,0))</f>
        <v/>
      </c>
      <c r="N43" s="12">
        <f>IF(H43="","",IF(M43&gt;='Sadzby'!$B$13,"Platinová",IF(M43&gt;='Sadzby'!$B$12,"Zlatá",IF(M43&gt;='Sadzby'!$B$11,"Strieborná","Základná"))))</f>
        <v/>
      </c>
      <c r="O43" s="37">
        <f>IF(N43="","",IFERROR(VLOOKUP(N43,'Sadzby'!$A$4:$B$7,2,FALSE),0))</f>
        <v/>
      </c>
      <c r="P43" s="36">
        <f>IF(L43="","",L43)</f>
        <v/>
      </c>
      <c r="Q43" s="36">
        <f>IF(P43="","",IFERROR(P43*O43,0))</f>
        <v/>
      </c>
      <c r="R43" s="2" t="n"/>
      <c r="S43" s="9" t="n"/>
    </row>
    <row r="44" ht="21" customHeight="1">
      <c r="A44" s="2" t="n"/>
      <c r="B44" s="32" t="n"/>
      <c r="C44" s="4" t="n"/>
      <c r="D44" s="4" t="n"/>
      <c r="E44" s="4" t="n"/>
      <c r="F44" s="4" t="n"/>
      <c r="G44" s="4" t="n"/>
      <c r="H44" s="33" t="n"/>
      <c r="I44" s="34">
        <f>IF(H44="","",H44*'Sadzby'!$B$10)</f>
        <v/>
      </c>
      <c r="J44" s="34">
        <f>IF(H44="","",H44+I44)</f>
        <v/>
      </c>
      <c r="K44" s="33" t="n"/>
      <c r="L44" s="34">
        <f>IF(H44="","",H44-K44)</f>
        <v/>
      </c>
      <c r="M44" s="35">
        <f>IF(H44="","",IFERROR(L44/H44,0))</f>
        <v/>
      </c>
      <c r="N44" s="8">
        <f>IF(H44="","",IF(M44&gt;='Sadzby'!$B$13,"Platinová",IF(M44&gt;='Sadzby'!$B$12,"Zlatá",IF(M44&gt;='Sadzby'!$B$11,"Strieborná","Základná"))))</f>
        <v/>
      </c>
      <c r="O44" s="35">
        <f>IF(N44="","",IFERROR(VLOOKUP(N44,'Sadzby'!$A$4:$B$7,2,FALSE),0))</f>
        <v/>
      </c>
      <c r="P44" s="34">
        <f>IF(L44="","",L44)</f>
        <v/>
      </c>
      <c r="Q44" s="34">
        <f>IF(P44="","",IFERROR(P44*O44,0))</f>
        <v/>
      </c>
      <c r="R44" s="2" t="n"/>
      <c r="S44" s="9" t="n"/>
    </row>
    <row r="45" ht="21" customHeight="1">
      <c r="A45" s="2" t="n"/>
      <c r="B45" s="32" t="n"/>
      <c r="C45" s="4" t="n"/>
      <c r="D45" s="4" t="n"/>
      <c r="E45" s="4" t="n"/>
      <c r="F45" s="4" t="n"/>
      <c r="G45" s="4" t="n"/>
      <c r="H45" s="33" t="n"/>
      <c r="I45" s="36">
        <f>IF(H45="","",H45*'Sadzby'!$B$10)</f>
        <v/>
      </c>
      <c r="J45" s="36">
        <f>IF(H45="","",H45+I45)</f>
        <v/>
      </c>
      <c r="K45" s="33" t="n"/>
      <c r="L45" s="36">
        <f>IF(H45="","",H45-K45)</f>
        <v/>
      </c>
      <c r="M45" s="37">
        <f>IF(H45="","",IFERROR(L45/H45,0))</f>
        <v/>
      </c>
      <c r="N45" s="12">
        <f>IF(H45="","",IF(M45&gt;='Sadzby'!$B$13,"Platinová",IF(M45&gt;='Sadzby'!$B$12,"Zlatá",IF(M45&gt;='Sadzby'!$B$11,"Strieborná","Základná"))))</f>
        <v/>
      </c>
      <c r="O45" s="37">
        <f>IF(N45="","",IFERROR(VLOOKUP(N45,'Sadzby'!$A$4:$B$7,2,FALSE),0))</f>
        <v/>
      </c>
      <c r="P45" s="36">
        <f>IF(L45="","",L45)</f>
        <v/>
      </c>
      <c r="Q45" s="36">
        <f>IF(P45="","",IFERROR(P45*O45,0))</f>
        <v/>
      </c>
      <c r="R45" s="2" t="n"/>
      <c r="S45" s="9" t="n"/>
    </row>
    <row r="46" ht="21" customHeight="1">
      <c r="A46" s="2" t="n"/>
      <c r="B46" s="32" t="n"/>
      <c r="C46" s="4" t="n"/>
      <c r="D46" s="4" t="n"/>
      <c r="E46" s="4" t="n"/>
      <c r="F46" s="4" t="n"/>
      <c r="G46" s="4" t="n"/>
      <c r="H46" s="33" t="n"/>
      <c r="I46" s="34">
        <f>IF(H46="","",H46*'Sadzby'!$B$10)</f>
        <v/>
      </c>
      <c r="J46" s="34">
        <f>IF(H46="","",H46+I46)</f>
        <v/>
      </c>
      <c r="K46" s="33" t="n"/>
      <c r="L46" s="34">
        <f>IF(H46="","",H46-K46)</f>
        <v/>
      </c>
      <c r="M46" s="35">
        <f>IF(H46="","",IFERROR(L46/H46,0))</f>
        <v/>
      </c>
      <c r="N46" s="8">
        <f>IF(H46="","",IF(M46&gt;='Sadzby'!$B$13,"Platinová",IF(M46&gt;='Sadzby'!$B$12,"Zlatá",IF(M46&gt;='Sadzby'!$B$11,"Strieborná","Základná"))))</f>
        <v/>
      </c>
      <c r="O46" s="35">
        <f>IF(N46="","",IFERROR(VLOOKUP(N46,'Sadzby'!$A$4:$B$7,2,FALSE),0))</f>
        <v/>
      </c>
      <c r="P46" s="34">
        <f>IF(L46="","",L46)</f>
        <v/>
      </c>
      <c r="Q46" s="34">
        <f>IF(P46="","",IFERROR(P46*O46,0))</f>
        <v/>
      </c>
      <c r="R46" s="2" t="n"/>
      <c r="S46" s="9" t="n"/>
    </row>
    <row r="47" ht="21" customHeight="1">
      <c r="A47" s="2" t="n"/>
      <c r="B47" s="32" t="n"/>
      <c r="C47" s="4" t="n"/>
      <c r="D47" s="4" t="n"/>
      <c r="E47" s="4" t="n"/>
      <c r="F47" s="4" t="n"/>
      <c r="G47" s="4" t="n"/>
      <c r="H47" s="33" t="n"/>
      <c r="I47" s="36">
        <f>IF(H47="","",H47*'Sadzby'!$B$10)</f>
        <v/>
      </c>
      <c r="J47" s="36">
        <f>IF(H47="","",H47+I47)</f>
        <v/>
      </c>
      <c r="K47" s="33" t="n"/>
      <c r="L47" s="36">
        <f>IF(H47="","",H47-K47)</f>
        <v/>
      </c>
      <c r="M47" s="37">
        <f>IF(H47="","",IFERROR(L47/H47,0))</f>
        <v/>
      </c>
      <c r="N47" s="12">
        <f>IF(H47="","",IF(M47&gt;='Sadzby'!$B$13,"Platinová",IF(M47&gt;='Sadzby'!$B$12,"Zlatá",IF(M47&gt;='Sadzby'!$B$11,"Strieborná","Základná"))))</f>
        <v/>
      </c>
      <c r="O47" s="37">
        <f>IF(N47="","",IFERROR(VLOOKUP(N47,'Sadzby'!$A$4:$B$7,2,FALSE),0))</f>
        <v/>
      </c>
      <c r="P47" s="36">
        <f>IF(L47="","",L47)</f>
        <v/>
      </c>
      <c r="Q47" s="36">
        <f>IF(P47="","",IFERROR(P47*O47,0))</f>
        <v/>
      </c>
      <c r="R47" s="2" t="n"/>
      <c r="S47" s="9" t="n"/>
    </row>
    <row r="48" ht="21" customHeight="1">
      <c r="A48" s="2" t="n"/>
      <c r="B48" s="32" t="n"/>
      <c r="C48" s="4" t="n"/>
      <c r="D48" s="4" t="n"/>
      <c r="E48" s="4" t="n"/>
      <c r="F48" s="4" t="n"/>
      <c r="G48" s="4" t="n"/>
      <c r="H48" s="33" t="n"/>
      <c r="I48" s="34">
        <f>IF(H48="","",H48*'Sadzby'!$B$10)</f>
        <v/>
      </c>
      <c r="J48" s="34">
        <f>IF(H48="","",H48+I48)</f>
        <v/>
      </c>
      <c r="K48" s="33" t="n"/>
      <c r="L48" s="34">
        <f>IF(H48="","",H48-K48)</f>
        <v/>
      </c>
      <c r="M48" s="35">
        <f>IF(H48="","",IFERROR(L48/H48,0))</f>
        <v/>
      </c>
      <c r="N48" s="8">
        <f>IF(H48="","",IF(M48&gt;='Sadzby'!$B$13,"Platinová",IF(M48&gt;='Sadzby'!$B$12,"Zlatá",IF(M48&gt;='Sadzby'!$B$11,"Strieborná","Základná"))))</f>
        <v/>
      </c>
      <c r="O48" s="35">
        <f>IF(N48="","",IFERROR(VLOOKUP(N48,'Sadzby'!$A$4:$B$7,2,FALSE),0))</f>
        <v/>
      </c>
      <c r="P48" s="34">
        <f>IF(L48="","",L48)</f>
        <v/>
      </c>
      <c r="Q48" s="34">
        <f>IF(P48="","",IFERROR(P48*O48,0))</f>
        <v/>
      </c>
      <c r="R48" s="2" t="n"/>
      <c r="S48" s="9" t="n"/>
    </row>
    <row r="49" ht="21" customHeight="1">
      <c r="A49" s="2" t="n"/>
      <c r="B49" s="32" t="n"/>
      <c r="C49" s="4" t="n"/>
      <c r="D49" s="4" t="n"/>
      <c r="E49" s="4" t="n"/>
      <c r="F49" s="4" t="n"/>
      <c r="G49" s="4" t="n"/>
      <c r="H49" s="33" t="n"/>
      <c r="I49" s="36">
        <f>IF(H49="","",H49*'Sadzby'!$B$10)</f>
        <v/>
      </c>
      <c r="J49" s="36">
        <f>IF(H49="","",H49+I49)</f>
        <v/>
      </c>
      <c r="K49" s="33" t="n"/>
      <c r="L49" s="36">
        <f>IF(H49="","",H49-K49)</f>
        <v/>
      </c>
      <c r="M49" s="37">
        <f>IF(H49="","",IFERROR(L49/H49,0))</f>
        <v/>
      </c>
      <c r="N49" s="12">
        <f>IF(H49="","",IF(M49&gt;='Sadzby'!$B$13,"Platinová",IF(M49&gt;='Sadzby'!$B$12,"Zlatá",IF(M49&gt;='Sadzby'!$B$11,"Strieborná","Základná"))))</f>
        <v/>
      </c>
      <c r="O49" s="37">
        <f>IF(N49="","",IFERROR(VLOOKUP(N49,'Sadzby'!$A$4:$B$7,2,FALSE),0))</f>
        <v/>
      </c>
      <c r="P49" s="36">
        <f>IF(L49="","",L49)</f>
        <v/>
      </c>
      <c r="Q49" s="36">
        <f>IF(P49="","",IFERROR(P49*O49,0))</f>
        <v/>
      </c>
      <c r="R49" s="2" t="n"/>
      <c r="S49" s="9" t="n"/>
    </row>
    <row r="50" ht="21" customHeight="1">
      <c r="A50" s="2" t="n"/>
      <c r="B50" s="32" t="n"/>
      <c r="C50" s="4" t="n"/>
      <c r="D50" s="4" t="n"/>
      <c r="E50" s="4" t="n"/>
      <c r="F50" s="4" t="n"/>
      <c r="G50" s="4" t="n"/>
      <c r="H50" s="33" t="n"/>
      <c r="I50" s="34">
        <f>IF(H50="","",H50*'Sadzby'!$B$10)</f>
        <v/>
      </c>
      <c r="J50" s="34">
        <f>IF(H50="","",H50+I50)</f>
        <v/>
      </c>
      <c r="K50" s="33" t="n"/>
      <c r="L50" s="34">
        <f>IF(H50="","",H50-K50)</f>
        <v/>
      </c>
      <c r="M50" s="35">
        <f>IF(H50="","",IFERROR(L50/H50,0))</f>
        <v/>
      </c>
      <c r="N50" s="8">
        <f>IF(H50="","",IF(M50&gt;='Sadzby'!$B$13,"Platinová",IF(M50&gt;='Sadzby'!$B$12,"Zlatá",IF(M50&gt;='Sadzby'!$B$11,"Strieborná","Základná"))))</f>
        <v/>
      </c>
      <c r="O50" s="35">
        <f>IF(N50="","",IFERROR(VLOOKUP(N50,'Sadzby'!$A$4:$B$7,2,FALSE),0))</f>
        <v/>
      </c>
      <c r="P50" s="34">
        <f>IF(L50="","",L50)</f>
        <v/>
      </c>
      <c r="Q50" s="34">
        <f>IF(P50="","",IFERROR(P50*O50,0))</f>
        <v/>
      </c>
      <c r="R50" s="2" t="n"/>
      <c r="S50" s="9" t="n"/>
    </row>
    <row r="51" ht="21" customHeight="1">
      <c r="A51" s="2" t="n"/>
      <c r="B51" s="32" t="n"/>
      <c r="C51" s="4" t="n"/>
      <c r="D51" s="4" t="n"/>
      <c r="E51" s="4" t="n"/>
      <c r="F51" s="4" t="n"/>
      <c r="G51" s="4" t="n"/>
      <c r="H51" s="33" t="n"/>
      <c r="I51" s="36">
        <f>IF(H51="","",H51*'Sadzby'!$B$10)</f>
        <v/>
      </c>
      <c r="J51" s="36">
        <f>IF(H51="","",H51+I51)</f>
        <v/>
      </c>
      <c r="K51" s="33" t="n"/>
      <c r="L51" s="36">
        <f>IF(H51="","",H51-K51)</f>
        <v/>
      </c>
      <c r="M51" s="37">
        <f>IF(H51="","",IFERROR(L51/H51,0))</f>
        <v/>
      </c>
      <c r="N51" s="12">
        <f>IF(H51="","",IF(M51&gt;='Sadzby'!$B$13,"Platinová",IF(M51&gt;='Sadzby'!$B$12,"Zlatá",IF(M51&gt;='Sadzby'!$B$11,"Strieborná","Základná"))))</f>
        <v/>
      </c>
      <c r="O51" s="37">
        <f>IF(N51="","",IFERROR(VLOOKUP(N51,'Sadzby'!$A$4:$B$7,2,FALSE),0))</f>
        <v/>
      </c>
      <c r="P51" s="36">
        <f>IF(L51="","",L51)</f>
        <v/>
      </c>
      <c r="Q51" s="36">
        <f>IF(P51="","",IFERROR(P51*O51,0))</f>
        <v/>
      </c>
      <c r="R51" s="2" t="n"/>
      <c r="S51" s="9" t="n"/>
    </row>
    <row r="52" ht="21" customHeight="1">
      <c r="A52" s="2" t="n"/>
      <c r="B52" s="32" t="n"/>
      <c r="C52" s="4" t="n"/>
      <c r="D52" s="4" t="n"/>
      <c r="E52" s="4" t="n"/>
      <c r="F52" s="4" t="n"/>
      <c r="G52" s="4" t="n"/>
      <c r="H52" s="33" t="n"/>
      <c r="I52" s="34">
        <f>IF(H52="","",H52*'Sadzby'!$B$10)</f>
        <v/>
      </c>
      <c r="J52" s="34">
        <f>IF(H52="","",H52+I52)</f>
        <v/>
      </c>
      <c r="K52" s="33" t="n"/>
      <c r="L52" s="34">
        <f>IF(H52="","",H52-K52)</f>
        <v/>
      </c>
      <c r="M52" s="35">
        <f>IF(H52="","",IFERROR(L52/H52,0))</f>
        <v/>
      </c>
      <c r="N52" s="8">
        <f>IF(H52="","",IF(M52&gt;='Sadzby'!$B$13,"Platinová",IF(M52&gt;='Sadzby'!$B$12,"Zlatá",IF(M52&gt;='Sadzby'!$B$11,"Strieborná","Základná"))))</f>
        <v/>
      </c>
      <c r="O52" s="35">
        <f>IF(N52="","",IFERROR(VLOOKUP(N52,'Sadzby'!$A$4:$B$7,2,FALSE),0))</f>
        <v/>
      </c>
      <c r="P52" s="34">
        <f>IF(L52="","",L52)</f>
        <v/>
      </c>
      <c r="Q52" s="34">
        <f>IF(P52="","",IFERROR(P52*O52,0))</f>
        <v/>
      </c>
      <c r="R52" s="2" t="n"/>
      <c r="S52" s="9" t="n"/>
    </row>
    <row r="53" ht="21" customHeight="1">
      <c r="A53" s="2" t="n"/>
      <c r="B53" s="32" t="n"/>
      <c r="C53" s="4" t="n"/>
      <c r="D53" s="4" t="n"/>
      <c r="E53" s="4" t="n"/>
      <c r="F53" s="4" t="n"/>
      <c r="G53" s="4" t="n"/>
      <c r="H53" s="33" t="n"/>
      <c r="I53" s="36">
        <f>IF(H53="","",H53*'Sadzby'!$B$10)</f>
        <v/>
      </c>
      <c r="J53" s="36">
        <f>IF(H53="","",H53+I53)</f>
        <v/>
      </c>
      <c r="K53" s="33" t="n"/>
      <c r="L53" s="36">
        <f>IF(H53="","",H53-K53)</f>
        <v/>
      </c>
      <c r="M53" s="37">
        <f>IF(H53="","",IFERROR(L53/H53,0))</f>
        <v/>
      </c>
      <c r="N53" s="12">
        <f>IF(H53="","",IF(M53&gt;='Sadzby'!$B$13,"Platinová",IF(M53&gt;='Sadzby'!$B$12,"Zlatá",IF(M53&gt;='Sadzby'!$B$11,"Strieborná","Základná"))))</f>
        <v/>
      </c>
      <c r="O53" s="37">
        <f>IF(N53="","",IFERROR(VLOOKUP(N53,'Sadzby'!$A$4:$B$7,2,FALSE),0))</f>
        <v/>
      </c>
      <c r="P53" s="36">
        <f>IF(L53="","",L53)</f>
        <v/>
      </c>
      <c r="Q53" s="36">
        <f>IF(P53="","",IFERROR(P53*O53,0))</f>
        <v/>
      </c>
      <c r="R53" s="2" t="n"/>
      <c r="S53" s="9" t="n"/>
    </row>
    <row r="54" ht="21" customHeight="1">
      <c r="A54" s="2" t="n"/>
      <c r="B54" s="32" t="n"/>
      <c r="C54" s="4" t="n"/>
      <c r="D54" s="4" t="n"/>
      <c r="E54" s="4" t="n"/>
      <c r="F54" s="4" t="n"/>
      <c r="G54" s="4" t="n"/>
      <c r="H54" s="33" t="n"/>
      <c r="I54" s="34">
        <f>IF(H54="","",H54*'Sadzby'!$B$10)</f>
        <v/>
      </c>
      <c r="J54" s="34">
        <f>IF(H54="","",H54+I54)</f>
        <v/>
      </c>
      <c r="K54" s="33" t="n"/>
      <c r="L54" s="34">
        <f>IF(H54="","",H54-K54)</f>
        <v/>
      </c>
      <c r="M54" s="35">
        <f>IF(H54="","",IFERROR(L54/H54,0))</f>
        <v/>
      </c>
      <c r="N54" s="8">
        <f>IF(H54="","",IF(M54&gt;='Sadzby'!$B$13,"Platinová",IF(M54&gt;='Sadzby'!$B$12,"Zlatá",IF(M54&gt;='Sadzby'!$B$11,"Strieborná","Základná"))))</f>
        <v/>
      </c>
      <c r="O54" s="35">
        <f>IF(N54="","",IFERROR(VLOOKUP(N54,'Sadzby'!$A$4:$B$7,2,FALSE),0))</f>
        <v/>
      </c>
      <c r="P54" s="34">
        <f>IF(L54="","",L54)</f>
        <v/>
      </c>
      <c r="Q54" s="34">
        <f>IF(P54="","",IFERROR(P54*O54,0))</f>
        <v/>
      </c>
      <c r="R54" s="2" t="n"/>
      <c r="S54" s="9" t="n"/>
    </row>
    <row r="55" ht="21" customHeight="1">
      <c r="A55" s="2" t="n"/>
      <c r="B55" s="32" t="n"/>
      <c r="C55" s="4" t="n"/>
      <c r="D55" s="4" t="n"/>
      <c r="E55" s="4" t="n"/>
      <c r="F55" s="4" t="n"/>
      <c r="G55" s="4" t="n"/>
      <c r="H55" s="33" t="n"/>
      <c r="I55" s="36">
        <f>IF(H55="","",H55*'Sadzby'!$B$10)</f>
        <v/>
      </c>
      <c r="J55" s="36">
        <f>IF(H55="","",H55+I55)</f>
        <v/>
      </c>
      <c r="K55" s="33" t="n"/>
      <c r="L55" s="36">
        <f>IF(H55="","",H55-K55)</f>
        <v/>
      </c>
      <c r="M55" s="37">
        <f>IF(H55="","",IFERROR(L55/H55,0))</f>
        <v/>
      </c>
      <c r="N55" s="12">
        <f>IF(H55="","",IF(M55&gt;='Sadzby'!$B$13,"Platinová",IF(M55&gt;='Sadzby'!$B$12,"Zlatá",IF(M55&gt;='Sadzby'!$B$11,"Strieborná","Základná"))))</f>
        <v/>
      </c>
      <c r="O55" s="37">
        <f>IF(N55="","",IFERROR(VLOOKUP(N55,'Sadzby'!$A$4:$B$7,2,FALSE),0))</f>
        <v/>
      </c>
      <c r="P55" s="36">
        <f>IF(L55="","",L55)</f>
        <v/>
      </c>
      <c r="Q55" s="36">
        <f>IF(P55="","",IFERROR(P55*O55,0))</f>
        <v/>
      </c>
      <c r="R55" s="2" t="n"/>
      <c r="S55" s="9" t="n"/>
    </row>
    <row r="56" ht="21" customHeight="1">
      <c r="A56" s="2" t="n"/>
      <c r="B56" s="32" t="n"/>
      <c r="C56" s="4" t="n"/>
      <c r="D56" s="4" t="n"/>
      <c r="E56" s="4" t="n"/>
      <c r="F56" s="4" t="n"/>
      <c r="G56" s="4" t="n"/>
      <c r="H56" s="33" t="n"/>
      <c r="I56" s="34">
        <f>IF(H56="","",H56*'Sadzby'!$B$10)</f>
        <v/>
      </c>
      <c r="J56" s="34">
        <f>IF(H56="","",H56+I56)</f>
        <v/>
      </c>
      <c r="K56" s="33" t="n"/>
      <c r="L56" s="34">
        <f>IF(H56="","",H56-K56)</f>
        <v/>
      </c>
      <c r="M56" s="35">
        <f>IF(H56="","",IFERROR(L56/H56,0))</f>
        <v/>
      </c>
      <c r="N56" s="8">
        <f>IF(H56="","",IF(M56&gt;='Sadzby'!$B$13,"Platinová",IF(M56&gt;='Sadzby'!$B$12,"Zlatá",IF(M56&gt;='Sadzby'!$B$11,"Strieborná","Základná"))))</f>
        <v/>
      </c>
      <c r="O56" s="35">
        <f>IF(N56="","",IFERROR(VLOOKUP(N56,'Sadzby'!$A$4:$B$7,2,FALSE),0))</f>
        <v/>
      </c>
      <c r="P56" s="34">
        <f>IF(L56="","",L56)</f>
        <v/>
      </c>
      <c r="Q56" s="34">
        <f>IF(P56="","",IFERROR(P56*O56,0))</f>
        <v/>
      </c>
      <c r="R56" s="2" t="n"/>
      <c r="S56" s="9" t="n"/>
    </row>
    <row r="57" ht="21" customHeight="1">
      <c r="A57" s="2" t="n"/>
      <c r="B57" s="32" t="n"/>
      <c r="C57" s="4" t="n"/>
      <c r="D57" s="4" t="n"/>
      <c r="E57" s="4" t="n"/>
      <c r="F57" s="4" t="n"/>
      <c r="G57" s="4" t="n"/>
      <c r="H57" s="33" t="n"/>
      <c r="I57" s="36">
        <f>IF(H57="","",H57*'Sadzby'!$B$10)</f>
        <v/>
      </c>
      <c r="J57" s="36">
        <f>IF(H57="","",H57+I57)</f>
        <v/>
      </c>
      <c r="K57" s="33" t="n"/>
      <c r="L57" s="36">
        <f>IF(H57="","",H57-K57)</f>
        <v/>
      </c>
      <c r="M57" s="37">
        <f>IF(H57="","",IFERROR(L57/H57,0))</f>
        <v/>
      </c>
      <c r="N57" s="12">
        <f>IF(H57="","",IF(M57&gt;='Sadzby'!$B$13,"Platinová",IF(M57&gt;='Sadzby'!$B$12,"Zlatá",IF(M57&gt;='Sadzby'!$B$11,"Strieborná","Základná"))))</f>
        <v/>
      </c>
      <c r="O57" s="37">
        <f>IF(N57="","",IFERROR(VLOOKUP(N57,'Sadzby'!$A$4:$B$7,2,FALSE),0))</f>
        <v/>
      </c>
      <c r="P57" s="36">
        <f>IF(L57="","",L57)</f>
        <v/>
      </c>
      <c r="Q57" s="36">
        <f>IF(P57="","",IFERROR(P57*O57,0))</f>
        <v/>
      </c>
      <c r="R57" s="2" t="n"/>
      <c r="S57" s="9" t="n"/>
    </row>
    <row r="58" ht="21" customHeight="1">
      <c r="A58" s="2" t="n"/>
      <c r="B58" s="32" t="n"/>
      <c r="C58" s="4" t="n"/>
      <c r="D58" s="4" t="n"/>
      <c r="E58" s="4" t="n"/>
      <c r="F58" s="4" t="n"/>
      <c r="G58" s="4" t="n"/>
      <c r="H58" s="33" t="n"/>
      <c r="I58" s="34">
        <f>IF(H58="","",H58*'Sadzby'!$B$10)</f>
        <v/>
      </c>
      <c r="J58" s="34">
        <f>IF(H58="","",H58+I58)</f>
        <v/>
      </c>
      <c r="K58" s="33" t="n"/>
      <c r="L58" s="34">
        <f>IF(H58="","",H58-K58)</f>
        <v/>
      </c>
      <c r="M58" s="35">
        <f>IF(H58="","",IFERROR(L58/H58,0))</f>
        <v/>
      </c>
      <c r="N58" s="8">
        <f>IF(H58="","",IF(M58&gt;='Sadzby'!$B$13,"Platinová",IF(M58&gt;='Sadzby'!$B$12,"Zlatá",IF(M58&gt;='Sadzby'!$B$11,"Strieborná","Základná"))))</f>
        <v/>
      </c>
      <c r="O58" s="35">
        <f>IF(N58="","",IFERROR(VLOOKUP(N58,'Sadzby'!$A$4:$B$7,2,FALSE),0))</f>
        <v/>
      </c>
      <c r="P58" s="34">
        <f>IF(L58="","",L58)</f>
        <v/>
      </c>
      <c r="Q58" s="34">
        <f>IF(P58="","",IFERROR(P58*O58,0))</f>
        <v/>
      </c>
      <c r="R58" s="2" t="n"/>
      <c r="S58" s="9" t="n"/>
    </row>
    <row r="59" ht="21" customHeight="1">
      <c r="A59" s="2" t="n"/>
      <c r="B59" s="32" t="n"/>
      <c r="C59" s="4" t="n"/>
      <c r="D59" s="4" t="n"/>
      <c r="E59" s="4" t="n"/>
      <c r="F59" s="4" t="n"/>
      <c r="G59" s="4" t="n"/>
      <c r="H59" s="33" t="n"/>
      <c r="I59" s="36">
        <f>IF(H59="","",H59*'Sadzby'!$B$10)</f>
        <v/>
      </c>
      <c r="J59" s="36">
        <f>IF(H59="","",H59+I59)</f>
        <v/>
      </c>
      <c r="K59" s="33" t="n"/>
      <c r="L59" s="36">
        <f>IF(H59="","",H59-K59)</f>
        <v/>
      </c>
      <c r="M59" s="37">
        <f>IF(H59="","",IFERROR(L59/H59,0))</f>
        <v/>
      </c>
      <c r="N59" s="12">
        <f>IF(H59="","",IF(M59&gt;='Sadzby'!$B$13,"Platinová",IF(M59&gt;='Sadzby'!$B$12,"Zlatá",IF(M59&gt;='Sadzby'!$B$11,"Strieborná","Základná"))))</f>
        <v/>
      </c>
      <c r="O59" s="37">
        <f>IF(N59="","",IFERROR(VLOOKUP(N59,'Sadzby'!$A$4:$B$7,2,FALSE),0))</f>
        <v/>
      </c>
      <c r="P59" s="36">
        <f>IF(L59="","",L59)</f>
        <v/>
      </c>
      <c r="Q59" s="36">
        <f>IF(P59="","",IFERROR(P59*O59,0))</f>
        <v/>
      </c>
      <c r="R59" s="2" t="n"/>
      <c r="S59" s="9" t="n"/>
    </row>
    <row r="60" ht="21" customHeight="1">
      <c r="A60" s="2" t="n"/>
      <c r="B60" s="32" t="n"/>
      <c r="C60" s="4" t="n"/>
      <c r="D60" s="4" t="n"/>
      <c r="E60" s="4" t="n"/>
      <c r="F60" s="4" t="n"/>
      <c r="G60" s="4" t="n"/>
      <c r="H60" s="33" t="n"/>
      <c r="I60" s="34">
        <f>IF(H60="","",H60*'Sadzby'!$B$10)</f>
        <v/>
      </c>
      <c r="J60" s="34">
        <f>IF(H60="","",H60+I60)</f>
        <v/>
      </c>
      <c r="K60" s="33" t="n"/>
      <c r="L60" s="34">
        <f>IF(H60="","",H60-K60)</f>
        <v/>
      </c>
      <c r="M60" s="35">
        <f>IF(H60="","",IFERROR(L60/H60,0))</f>
        <v/>
      </c>
      <c r="N60" s="8">
        <f>IF(H60="","",IF(M60&gt;='Sadzby'!$B$13,"Platinová",IF(M60&gt;='Sadzby'!$B$12,"Zlatá",IF(M60&gt;='Sadzby'!$B$11,"Strieborná","Základná"))))</f>
        <v/>
      </c>
      <c r="O60" s="35">
        <f>IF(N60="","",IFERROR(VLOOKUP(N60,'Sadzby'!$A$4:$B$7,2,FALSE),0))</f>
        <v/>
      </c>
      <c r="P60" s="34">
        <f>IF(L60="","",L60)</f>
        <v/>
      </c>
      <c r="Q60" s="34">
        <f>IF(P60="","",IFERROR(P60*O60,0))</f>
        <v/>
      </c>
      <c r="R60" s="2" t="n"/>
      <c r="S60" s="9" t="n"/>
    </row>
    <row r="61" ht="21" customHeight="1">
      <c r="A61" s="2" t="n"/>
      <c r="B61" s="32" t="n"/>
      <c r="C61" s="4" t="n"/>
      <c r="D61" s="4" t="n"/>
      <c r="E61" s="4" t="n"/>
      <c r="F61" s="4" t="n"/>
      <c r="G61" s="4" t="n"/>
      <c r="H61" s="33" t="n"/>
      <c r="I61" s="36">
        <f>IF(H61="","",H61*'Sadzby'!$B$10)</f>
        <v/>
      </c>
      <c r="J61" s="36">
        <f>IF(H61="","",H61+I61)</f>
        <v/>
      </c>
      <c r="K61" s="33" t="n"/>
      <c r="L61" s="36">
        <f>IF(H61="","",H61-K61)</f>
        <v/>
      </c>
      <c r="M61" s="37">
        <f>IF(H61="","",IFERROR(L61/H61,0))</f>
        <v/>
      </c>
      <c r="N61" s="12">
        <f>IF(H61="","",IF(M61&gt;='Sadzby'!$B$13,"Platinová",IF(M61&gt;='Sadzby'!$B$12,"Zlatá",IF(M61&gt;='Sadzby'!$B$11,"Strieborná","Základná"))))</f>
        <v/>
      </c>
      <c r="O61" s="37">
        <f>IF(N61="","",IFERROR(VLOOKUP(N61,'Sadzby'!$A$4:$B$7,2,FALSE),0))</f>
        <v/>
      </c>
      <c r="P61" s="36">
        <f>IF(L61="","",L61)</f>
        <v/>
      </c>
      <c r="Q61" s="36">
        <f>IF(P61="","",IFERROR(P61*O61,0))</f>
        <v/>
      </c>
      <c r="R61" s="2" t="n"/>
      <c r="S61" s="9" t="n"/>
    </row>
    <row r="62" ht="21" customHeight="1">
      <c r="A62" s="2" t="n"/>
      <c r="B62" s="32" t="n"/>
      <c r="C62" s="4" t="n"/>
      <c r="D62" s="4" t="n"/>
      <c r="E62" s="4" t="n"/>
      <c r="F62" s="4" t="n"/>
      <c r="G62" s="4" t="n"/>
      <c r="H62" s="33" t="n"/>
      <c r="I62" s="34">
        <f>IF(H62="","",H62*'Sadzby'!$B$10)</f>
        <v/>
      </c>
      <c r="J62" s="34">
        <f>IF(H62="","",H62+I62)</f>
        <v/>
      </c>
      <c r="K62" s="33" t="n"/>
      <c r="L62" s="34">
        <f>IF(H62="","",H62-K62)</f>
        <v/>
      </c>
      <c r="M62" s="35">
        <f>IF(H62="","",IFERROR(L62/H62,0))</f>
        <v/>
      </c>
      <c r="N62" s="8">
        <f>IF(H62="","",IF(M62&gt;='Sadzby'!$B$13,"Platinová",IF(M62&gt;='Sadzby'!$B$12,"Zlatá",IF(M62&gt;='Sadzby'!$B$11,"Strieborná","Základná"))))</f>
        <v/>
      </c>
      <c r="O62" s="35">
        <f>IF(N62="","",IFERROR(VLOOKUP(N62,'Sadzby'!$A$4:$B$7,2,FALSE),0))</f>
        <v/>
      </c>
      <c r="P62" s="34">
        <f>IF(L62="","",L62)</f>
        <v/>
      </c>
      <c r="Q62" s="34">
        <f>IF(P62="","",IFERROR(P62*O62,0))</f>
        <v/>
      </c>
      <c r="R62" s="2" t="n"/>
      <c r="S62" s="9" t="n"/>
    </row>
    <row r="63" ht="21" customHeight="1">
      <c r="A63" s="2" t="n"/>
      <c r="B63" s="32" t="n"/>
      <c r="C63" s="4" t="n"/>
      <c r="D63" s="4" t="n"/>
      <c r="E63" s="4" t="n"/>
      <c r="F63" s="4" t="n"/>
      <c r="G63" s="4" t="n"/>
      <c r="H63" s="33" t="n"/>
      <c r="I63" s="36">
        <f>IF(H63="","",H63*'Sadzby'!$B$10)</f>
        <v/>
      </c>
      <c r="J63" s="36">
        <f>IF(H63="","",H63+I63)</f>
        <v/>
      </c>
      <c r="K63" s="33" t="n"/>
      <c r="L63" s="36">
        <f>IF(H63="","",H63-K63)</f>
        <v/>
      </c>
      <c r="M63" s="37">
        <f>IF(H63="","",IFERROR(L63/H63,0))</f>
        <v/>
      </c>
      <c r="N63" s="12">
        <f>IF(H63="","",IF(M63&gt;='Sadzby'!$B$13,"Platinová",IF(M63&gt;='Sadzby'!$B$12,"Zlatá",IF(M63&gt;='Sadzby'!$B$11,"Strieborná","Základná"))))</f>
        <v/>
      </c>
      <c r="O63" s="37">
        <f>IF(N63="","",IFERROR(VLOOKUP(N63,'Sadzby'!$A$4:$B$7,2,FALSE),0))</f>
        <v/>
      </c>
      <c r="P63" s="36">
        <f>IF(L63="","",L63)</f>
        <v/>
      </c>
      <c r="Q63" s="36">
        <f>IF(P63="","",IFERROR(P63*O63,0))</f>
        <v/>
      </c>
      <c r="R63" s="2" t="n"/>
      <c r="S63" s="9" t="n"/>
    </row>
    <row r="64" ht="21" customHeight="1">
      <c r="A64" s="2" t="n"/>
      <c r="B64" s="32" t="n"/>
      <c r="C64" s="4" t="n"/>
      <c r="D64" s="4" t="n"/>
      <c r="E64" s="4" t="n"/>
      <c r="F64" s="4" t="n"/>
      <c r="G64" s="4" t="n"/>
      <c r="H64" s="33" t="n"/>
      <c r="I64" s="34">
        <f>IF(H64="","",H64*'Sadzby'!$B$10)</f>
        <v/>
      </c>
      <c r="J64" s="34">
        <f>IF(H64="","",H64+I64)</f>
        <v/>
      </c>
      <c r="K64" s="33" t="n"/>
      <c r="L64" s="34">
        <f>IF(H64="","",H64-K64)</f>
        <v/>
      </c>
      <c r="M64" s="35">
        <f>IF(H64="","",IFERROR(L64/H64,0))</f>
        <v/>
      </c>
      <c r="N64" s="8">
        <f>IF(H64="","",IF(M64&gt;='Sadzby'!$B$13,"Platinová",IF(M64&gt;='Sadzby'!$B$12,"Zlatá",IF(M64&gt;='Sadzby'!$B$11,"Strieborná","Základná"))))</f>
        <v/>
      </c>
      <c r="O64" s="35">
        <f>IF(N64="","",IFERROR(VLOOKUP(N64,'Sadzby'!$A$4:$B$7,2,FALSE),0))</f>
        <v/>
      </c>
      <c r="P64" s="34">
        <f>IF(L64="","",L64)</f>
        <v/>
      </c>
      <c r="Q64" s="34">
        <f>IF(P64="","",IFERROR(P64*O64,0))</f>
        <v/>
      </c>
      <c r="R64" s="2" t="n"/>
      <c r="S64" s="9" t="n"/>
    </row>
    <row r="65" ht="21" customHeight="1">
      <c r="A65" s="2" t="n"/>
      <c r="B65" s="32" t="n"/>
      <c r="C65" s="4" t="n"/>
      <c r="D65" s="4" t="n"/>
      <c r="E65" s="4" t="n"/>
      <c r="F65" s="4" t="n"/>
      <c r="G65" s="4" t="n"/>
      <c r="H65" s="33" t="n"/>
      <c r="I65" s="36">
        <f>IF(H65="","",H65*'Sadzby'!$B$10)</f>
        <v/>
      </c>
      <c r="J65" s="36">
        <f>IF(H65="","",H65+I65)</f>
        <v/>
      </c>
      <c r="K65" s="33" t="n"/>
      <c r="L65" s="36">
        <f>IF(H65="","",H65-K65)</f>
        <v/>
      </c>
      <c r="M65" s="37">
        <f>IF(H65="","",IFERROR(L65/H65,0))</f>
        <v/>
      </c>
      <c r="N65" s="12">
        <f>IF(H65="","",IF(M65&gt;='Sadzby'!$B$13,"Platinová",IF(M65&gt;='Sadzby'!$B$12,"Zlatá",IF(M65&gt;='Sadzby'!$B$11,"Strieborná","Základná"))))</f>
        <v/>
      </c>
      <c r="O65" s="37">
        <f>IF(N65="","",IFERROR(VLOOKUP(N65,'Sadzby'!$A$4:$B$7,2,FALSE),0))</f>
        <v/>
      </c>
      <c r="P65" s="36">
        <f>IF(L65="","",L65)</f>
        <v/>
      </c>
      <c r="Q65" s="36">
        <f>IF(P65="","",IFERROR(P65*O65,0))</f>
        <v/>
      </c>
      <c r="R65" s="2" t="n"/>
      <c r="S65" s="9" t="n"/>
    </row>
    <row r="66" ht="21" customHeight="1">
      <c r="A66" s="2" t="n"/>
      <c r="B66" s="32" t="n"/>
      <c r="C66" s="4" t="n"/>
      <c r="D66" s="4" t="n"/>
      <c r="E66" s="4" t="n"/>
      <c r="F66" s="4" t="n"/>
      <c r="G66" s="4" t="n"/>
      <c r="H66" s="33" t="n"/>
      <c r="I66" s="34">
        <f>IF(H66="","",H66*'Sadzby'!$B$10)</f>
        <v/>
      </c>
      <c r="J66" s="34">
        <f>IF(H66="","",H66+I66)</f>
        <v/>
      </c>
      <c r="K66" s="33" t="n"/>
      <c r="L66" s="34">
        <f>IF(H66="","",H66-K66)</f>
        <v/>
      </c>
      <c r="M66" s="35">
        <f>IF(H66="","",IFERROR(L66/H66,0))</f>
        <v/>
      </c>
      <c r="N66" s="8">
        <f>IF(H66="","",IF(M66&gt;='Sadzby'!$B$13,"Platinová",IF(M66&gt;='Sadzby'!$B$12,"Zlatá",IF(M66&gt;='Sadzby'!$B$11,"Strieborná","Základná"))))</f>
        <v/>
      </c>
      <c r="O66" s="35">
        <f>IF(N66="","",IFERROR(VLOOKUP(N66,'Sadzby'!$A$4:$B$7,2,FALSE),0))</f>
        <v/>
      </c>
      <c r="P66" s="34">
        <f>IF(L66="","",L66)</f>
        <v/>
      </c>
      <c r="Q66" s="34">
        <f>IF(P66="","",IFERROR(P66*O66,0))</f>
        <v/>
      </c>
      <c r="R66" s="2" t="n"/>
      <c r="S66" s="9" t="n"/>
    </row>
    <row r="67" ht="21" customHeight="1">
      <c r="A67" s="2" t="n"/>
      <c r="B67" s="32" t="n"/>
      <c r="C67" s="4" t="n"/>
      <c r="D67" s="4" t="n"/>
      <c r="E67" s="4" t="n"/>
      <c r="F67" s="4" t="n"/>
      <c r="G67" s="4" t="n"/>
      <c r="H67" s="33" t="n"/>
      <c r="I67" s="36">
        <f>IF(H67="","",H67*'Sadzby'!$B$10)</f>
        <v/>
      </c>
      <c r="J67" s="36">
        <f>IF(H67="","",H67+I67)</f>
        <v/>
      </c>
      <c r="K67" s="33" t="n"/>
      <c r="L67" s="36">
        <f>IF(H67="","",H67-K67)</f>
        <v/>
      </c>
      <c r="M67" s="37">
        <f>IF(H67="","",IFERROR(L67/H67,0))</f>
        <v/>
      </c>
      <c r="N67" s="12">
        <f>IF(H67="","",IF(M67&gt;='Sadzby'!$B$13,"Platinová",IF(M67&gt;='Sadzby'!$B$12,"Zlatá",IF(M67&gt;='Sadzby'!$B$11,"Strieborná","Základná"))))</f>
        <v/>
      </c>
      <c r="O67" s="37">
        <f>IF(N67="","",IFERROR(VLOOKUP(N67,'Sadzby'!$A$4:$B$7,2,FALSE),0))</f>
        <v/>
      </c>
      <c r="P67" s="36">
        <f>IF(L67="","",L67)</f>
        <v/>
      </c>
      <c r="Q67" s="36">
        <f>IF(P67="","",IFERROR(P67*O67,0))</f>
        <v/>
      </c>
      <c r="R67" s="2" t="n"/>
      <c r="S67" s="9" t="n"/>
    </row>
    <row r="68" ht="21" customHeight="1">
      <c r="A68" s="2" t="n"/>
      <c r="B68" s="32" t="n"/>
      <c r="C68" s="4" t="n"/>
      <c r="D68" s="4" t="n"/>
      <c r="E68" s="4" t="n"/>
      <c r="F68" s="4" t="n"/>
      <c r="G68" s="4" t="n"/>
      <c r="H68" s="33" t="n"/>
      <c r="I68" s="34">
        <f>IF(H68="","",H68*'Sadzby'!$B$10)</f>
        <v/>
      </c>
      <c r="J68" s="34">
        <f>IF(H68="","",H68+I68)</f>
        <v/>
      </c>
      <c r="K68" s="33" t="n"/>
      <c r="L68" s="34">
        <f>IF(H68="","",H68-K68)</f>
        <v/>
      </c>
      <c r="M68" s="35">
        <f>IF(H68="","",IFERROR(L68/H68,0))</f>
        <v/>
      </c>
      <c r="N68" s="8">
        <f>IF(H68="","",IF(M68&gt;='Sadzby'!$B$13,"Platinová",IF(M68&gt;='Sadzby'!$B$12,"Zlatá",IF(M68&gt;='Sadzby'!$B$11,"Strieborná","Základná"))))</f>
        <v/>
      </c>
      <c r="O68" s="35">
        <f>IF(N68="","",IFERROR(VLOOKUP(N68,'Sadzby'!$A$4:$B$7,2,FALSE),0))</f>
        <v/>
      </c>
      <c r="P68" s="34">
        <f>IF(L68="","",L68)</f>
        <v/>
      </c>
      <c r="Q68" s="34">
        <f>IF(P68="","",IFERROR(P68*O68,0))</f>
        <v/>
      </c>
      <c r="R68" s="2" t="n"/>
      <c r="S68" s="9" t="n"/>
    </row>
    <row r="69" ht="21" customHeight="1">
      <c r="A69" s="2" t="n"/>
      <c r="B69" s="32" t="n"/>
      <c r="C69" s="4" t="n"/>
      <c r="D69" s="4" t="n"/>
      <c r="E69" s="4" t="n"/>
      <c r="F69" s="4" t="n"/>
      <c r="G69" s="4" t="n"/>
      <c r="H69" s="33" t="n"/>
      <c r="I69" s="36">
        <f>IF(H69="","",H69*'Sadzby'!$B$10)</f>
        <v/>
      </c>
      <c r="J69" s="36">
        <f>IF(H69="","",H69+I69)</f>
        <v/>
      </c>
      <c r="K69" s="33" t="n"/>
      <c r="L69" s="36">
        <f>IF(H69="","",H69-K69)</f>
        <v/>
      </c>
      <c r="M69" s="37">
        <f>IF(H69="","",IFERROR(L69/H69,0))</f>
        <v/>
      </c>
      <c r="N69" s="12">
        <f>IF(H69="","",IF(M69&gt;='Sadzby'!$B$13,"Platinová",IF(M69&gt;='Sadzby'!$B$12,"Zlatá",IF(M69&gt;='Sadzby'!$B$11,"Strieborná","Základná"))))</f>
        <v/>
      </c>
      <c r="O69" s="37">
        <f>IF(N69="","",IFERROR(VLOOKUP(N69,'Sadzby'!$A$4:$B$7,2,FALSE),0))</f>
        <v/>
      </c>
      <c r="P69" s="36">
        <f>IF(L69="","",L69)</f>
        <v/>
      </c>
      <c r="Q69" s="36">
        <f>IF(P69="","",IFERROR(P69*O69,0))</f>
        <v/>
      </c>
      <c r="R69" s="2" t="n"/>
      <c r="S69" s="9" t="n"/>
    </row>
    <row r="70" ht="21" customHeight="1">
      <c r="A70" s="2" t="n"/>
      <c r="B70" s="32" t="n"/>
      <c r="C70" s="4" t="n"/>
      <c r="D70" s="4" t="n"/>
      <c r="E70" s="4" t="n"/>
      <c r="F70" s="4" t="n"/>
      <c r="G70" s="4" t="n"/>
      <c r="H70" s="33" t="n"/>
      <c r="I70" s="34">
        <f>IF(H70="","",H70*'Sadzby'!$B$10)</f>
        <v/>
      </c>
      <c r="J70" s="34">
        <f>IF(H70="","",H70+I70)</f>
        <v/>
      </c>
      <c r="K70" s="33" t="n"/>
      <c r="L70" s="34">
        <f>IF(H70="","",H70-K70)</f>
        <v/>
      </c>
      <c r="M70" s="35">
        <f>IF(H70="","",IFERROR(L70/H70,0))</f>
        <v/>
      </c>
      <c r="N70" s="8">
        <f>IF(H70="","",IF(M70&gt;='Sadzby'!$B$13,"Platinová",IF(M70&gt;='Sadzby'!$B$12,"Zlatá",IF(M70&gt;='Sadzby'!$B$11,"Strieborná","Základná"))))</f>
        <v/>
      </c>
      <c r="O70" s="35">
        <f>IF(N70="","",IFERROR(VLOOKUP(N70,'Sadzby'!$A$4:$B$7,2,FALSE),0))</f>
        <v/>
      </c>
      <c r="P70" s="34">
        <f>IF(L70="","",L70)</f>
        <v/>
      </c>
      <c r="Q70" s="34">
        <f>IF(P70="","",IFERROR(P70*O70,0))</f>
        <v/>
      </c>
      <c r="R70" s="2" t="n"/>
      <c r="S70" s="9" t="n"/>
    </row>
    <row r="71" ht="21" customHeight="1">
      <c r="A71" s="2" t="n"/>
      <c r="B71" s="32" t="n"/>
      <c r="C71" s="4" t="n"/>
      <c r="D71" s="4" t="n"/>
      <c r="E71" s="4" t="n"/>
      <c r="F71" s="4" t="n"/>
      <c r="G71" s="4" t="n"/>
      <c r="H71" s="33" t="n"/>
      <c r="I71" s="36">
        <f>IF(H71="","",H71*'Sadzby'!$B$10)</f>
        <v/>
      </c>
      <c r="J71" s="36">
        <f>IF(H71="","",H71+I71)</f>
        <v/>
      </c>
      <c r="K71" s="33" t="n"/>
      <c r="L71" s="36">
        <f>IF(H71="","",H71-K71)</f>
        <v/>
      </c>
      <c r="M71" s="37">
        <f>IF(H71="","",IFERROR(L71/H71,0))</f>
        <v/>
      </c>
      <c r="N71" s="12">
        <f>IF(H71="","",IF(M71&gt;='Sadzby'!$B$13,"Platinová",IF(M71&gt;='Sadzby'!$B$12,"Zlatá",IF(M71&gt;='Sadzby'!$B$11,"Strieborná","Základná"))))</f>
        <v/>
      </c>
      <c r="O71" s="37">
        <f>IF(N71="","",IFERROR(VLOOKUP(N71,'Sadzby'!$A$4:$B$7,2,FALSE),0))</f>
        <v/>
      </c>
      <c r="P71" s="36">
        <f>IF(L71="","",L71)</f>
        <v/>
      </c>
      <c r="Q71" s="36">
        <f>IF(P71="","",IFERROR(P71*O71,0))</f>
        <v/>
      </c>
      <c r="R71" s="2" t="n"/>
      <c r="S71" s="9" t="n"/>
    </row>
    <row r="72" ht="21" customHeight="1">
      <c r="A72" s="2" t="n"/>
      <c r="B72" s="32" t="n"/>
      <c r="C72" s="4" t="n"/>
      <c r="D72" s="4" t="n"/>
      <c r="E72" s="4" t="n"/>
      <c r="F72" s="4" t="n"/>
      <c r="G72" s="4" t="n"/>
      <c r="H72" s="33" t="n"/>
      <c r="I72" s="34">
        <f>IF(H72="","",H72*'Sadzby'!$B$10)</f>
        <v/>
      </c>
      <c r="J72" s="34">
        <f>IF(H72="","",H72+I72)</f>
        <v/>
      </c>
      <c r="K72" s="33" t="n"/>
      <c r="L72" s="34">
        <f>IF(H72="","",H72-K72)</f>
        <v/>
      </c>
      <c r="M72" s="35">
        <f>IF(H72="","",IFERROR(L72/H72,0))</f>
        <v/>
      </c>
      <c r="N72" s="8">
        <f>IF(H72="","",IF(M72&gt;='Sadzby'!$B$13,"Platinová",IF(M72&gt;='Sadzby'!$B$12,"Zlatá",IF(M72&gt;='Sadzby'!$B$11,"Strieborná","Základná"))))</f>
        <v/>
      </c>
      <c r="O72" s="35">
        <f>IF(N72="","",IFERROR(VLOOKUP(N72,'Sadzby'!$A$4:$B$7,2,FALSE),0))</f>
        <v/>
      </c>
      <c r="P72" s="34">
        <f>IF(L72="","",L72)</f>
        <v/>
      </c>
      <c r="Q72" s="34">
        <f>IF(P72="","",IFERROR(P72*O72,0))</f>
        <v/>
      </c>
      <c r="R72" s="2" t="n"/>
      <c r="S72" s="9" t="n"/>
    </row>
    <row r="73" ht="21" customHeight="1">
      <c r="A73" s="2" t="n"/>
      <c r="B73" s="32" t="n"/>
      <c r="C73" s="4" t="n"/>
      <c r="D73" s="4" t="n"/>
      <c r="E73" s="4" t="n"/>
      <c r="F73" s="4" t="n"/>
      <c r="G73" s="4" t="n"/>
      <c r="H73" s="33" t="n"/>
      <c r="I73" s="36">
        <f>IF(H73="","",H73*'Sadzby'!$B$10)</f>
        <v/>
      </c>
      <c r="J73" s="36">
        <f>IF(H73="","",H73+I73)</f>
        <v/>
      </c>
      <c r="K73" s="33" t="n"/>
      <c r="L73" s="36">
        <f>IF(H73="","",H73-K73)</f>
        <v/>
      </c>
      <c r="M73" s="37">
        <f>IF(H73="","",IFERROR(L73/H73,0))</f>
        <v/>
      </c>
      <c r="N73" s="12">
        <f>IF(H73="","",IF(M73&gt;='Sadzby'!$B$13,"Platinová",IF(M73&gt;='Sadzby'!$B$12,"Zlatá",IF(M73&gt;='Sadzby'!$B$11,"Strieborná","Základná"))))</f>
        <v/>
      </c>
      <c r="O73" s="37">
        <f>IF(N73="","",IFERROR(VLOOKUP(N73,'Sadzby'!$A$4:$B$7,2,FALSE),0))</f>
        <v/>
      </c>
      <c r="P73" s="36">
        <f>IF(L73="","",L73)</f>
        <v/>
      </c>
      <c r="Q73" s="36">
        <f>IF(P73="","",IFERROR(P73*O73,0))</f>
        <v/>
      </c>
      <c r="R73" s="2" t="n"/>
      <c r="S73" s="9" t="n"/>
    </row>
    <row r="74" ht="21" customHeight="1">
      <c r="A74" s="2" t="n"/>
      <c r="B74" s="32" t="n"/>
      <c r="C74" s="4" t="n"/>
      <c r="D74" s="4" t="n"/>
      <c r="E74" s="4" t="n"/>
      <c r="F74" s="4" t="n"/>
      <c r="G74" s="4" t="n"/>
      <c r="H74" s="33" t="n"/>
      <c r="I74" s="34">
        <f>IF(H74="","",H74*'Sadzby'!$B$10)</f>
        <v/>
      </c>
      <c r="J74" s="34">
        <f>IF(H74="","",H74+I74)</f>
        <v/>
      </c>
      <c r="K74" s="33" t="n"/>
      <c r="L74" s="34">
        <f>IF(H74="","",H74-K74)</f>
        <v/>
      </c>
      <c r="M74" s="35">
        <f>IF(H74="","",IFERROR(L74/H74,0))</f>
        <v/>
      </c>
      <c r="N74" s="8">
        <f>IF(H74="","",IF(M74&gt;='Sadzby'!$B$13,"Platinová",IF(M74&gt;='Sadzby'!$B$12,"Zlatá",IF(M74&gt;='Sadzby'!$B$11,"Strieborná","Základná"))))</f>
        <v/>
      </c>
      <c r="O74" s="35">
        <f>IF(N74="","",IFERROR(VLOOKUP(N74,'Sadzby'!$A$4:$B$7,2,FALSE),0))</f>
        <v/>
      </c>
      <c r="P74" s="34">
        <f>IF(L74="","",L74)</f>
        <v/>
      </c>
      <c r="Q74" s="34">
        <f>IF(P74="","",IFERROR(P74*O74,0))</f>
        <v/>
      </c>
      <c r="R74" s="2" t="n"/>
      <c r="S74" s="9" t="n"/>
    </row>
    <row r="75" ht="21" customHeight="1">
      <c r="A75" s="2" t="n"/>
      <c r="B75" s="32" t="n"/>
      <c r="C75" s="4" t="n"/>
      <c r="D75" s="4" t="n"/>
      <c r="E75" s="4" t="n"/>
      <c r="F75" s="4" t="n"/>
      <c r="G75" s="4" t="n"/>
      <c r="H75" s="33" t="n"/>
      <c r="I75" s="36">
        <f>IF(H75="","",H75*'Sadzby'!$B$10)</f>
        <v/>
      </c>
      <c r="J75" s="36">
        <f>IF(H75="","",H75+I75)</f>
        <v/>
      </c>
      <c r="K75" s="33" t="n"/>
      <c r="L75" s="36">
        <f>IF(H75="","",H75-K75)</f>
        <v/>
      </c>
      <c r="M75" s="37">
        <f>IF(H75="","",IFERROR(L75/H75,0))</f>
        <v/>
      </c>
      <c r="N75" s="12">
        <f>IF(H75="","",IF(M75&gt;='Sadzby'!$B$13,"Platinová",IF(M75&gt;='Sadzby'!$B$12,"Zlatá",IF(M75&gt;='Sadzby'!$B$11,"Strieborná","Základná"))))</f>
        <v/>
      </c>
      <c r="O75" s="37">
        <f>IF(N75="","",IFERROR(VLOOKUP(N75,'Sadzby'!$A$4:$B$7,2,FALSE),0))</f>
        <v/>
      </c>
      <c r="P75" s="36">
        <f>IF(L75="","",L75)</f>
        <v/>
      </c>
      <c r="Q75" s="36">
        <f>IF(P75="","",IFERROR(P75*O75,0))</f>
        <v/>
      </c>
      <c r="R75" s="2" t="n"/>
      <c r="S75" s="9" t="n"/>
    </row>
    <row r="76" ht="21" customHeight="1">
      <c r="A76" s="2" t="n"/>
      <c r="B76" s="32" t="n"/>
      <c r="C76" s="4" t="n"/>
      <c r="D76" s="4" t="n"/>
      <c r="E76" s="4" t="n"/>
      <c r="F76" s="4" t="n"/>
      <c r="G76" s="4" t="n"/>
      <c r="H76" s="33" t="n"/>
      <c r="I76" s="34">
        <f>IF(H76="","",H76*'Sadzby'!$B$10)</f>
        <v/>
      </c>
      <c r="J76" s="34">
        <f>IF(H76="","",H76+I76)</f>
        <v/>
      </c>
      <c r="K76" s="33" t="n"/>
      <c r="L76" s="34">
        <f>IF(H76="","",H76-K76)</f>
        <v/>
      </c>
      <c r="M76" s="35">
        <f>IF(H76="","",IFERROR(L76/H76,0))</f>
        <v/>
      </c>
      <c r="N76" s="8">
        <f>IF(H76="","",IF(M76&gt;='Sadzby'!$B$13,"Platinová",IF(M76&gt;='Sadzby'!$B$12,"Zlatá",IF(M76&gt;='Sadzby'!$B$11,"Strieborná","Základná"))))</f>
        <v/>
      </c>
      <c r="O76" s="35">
        <f>IF(N76="","",IFERROR(VLOOKUP(N76,'Sadzby'!$A$4:$B$7,2,FALSE),0))</f>
        <v/>
      </c>
      <c r="P76" s="34">
        <f>IF(L76="","",L76)</f>
        <v/>
      </c>
      <c r="Q76" s="34">
        <f>IF(P76="","",IFERROR(P76*O76,0))</f>
        <v/>
      </c>
      <c r="R76" s="2" t="n"/>
      <c r="S76" s="9" t="n"/>
    </row>
    <row r="77" ht="21" customHeight="1">
      <c r="A77" s="2" t="n"/>
      <c r="B77" s="32" t="n"/>
      <c r="C77" s="4" t="n"/>
      <c r="D77" s="4" t="n"/>
      <c r="E77" s="4" t="n"/>
      <c r="F77" s="4" t="n"/>
      <c r="G77" s="4" t="n"/>
      <c r="H77" s="33" t="n"/>
      <c r="I77" s="36">
        <f>IF(H77="","",H77*'Sadzby'!$B$10)</f>
        <v/>
      </c>
      <c r="J77" s="36">
        <f>IF(H77="","",H77+I77)</f>
        <v/>
      </c>
      <c r="K77" s="33" t="n"/>
      <c r="L77" s="36">
        <f>IF(H77="","",H77-K77)</f>
        <v/>
      </c>
      <c r="M77" s="37">
        <f>IF(H77="","",IFERROR(L77/H77,0))</f>
        <v/>
      </c>
      <c r="N77" s="12">
        <f>IF(H77="","",IF(M77&gt;='Sadzby'!$B$13,"Platinová",IF(M77&gt;='Sadzby'!$B$12,"Zlatá",IF(M77&gt;='Sadzby'!$B$11,"Strieborná","Základná"))))</f>
        <v/>
      </c>
      <c r="O77" s="37">
        <f>IF(N77="","",IFERROR(VLOOKUP(N77,'Sadzby'!$A$4:$B$7,2,FALSE),0))</f>
        <v/>
      </c>
      <c r="P77" s="36">
        <f>IF(L77="","",L77)</f>
        <v/>
      </c>
      <c r="Q77" s="36">
        <f>IF(P77="","",IFERROR(P77*O77,0))</f>
        <v/>
      </c>
      <c r="R77" s="2" t="n"/>
      <c r="S77" s="9" t="n"/>
    </row>
    <row r="78" ht="21" customHeight="1">
      <c r="A78" s="2" t="n"/>
      <c r="B78" s="32" t="n"/>
      <c r="C78" s="4" t="n"/>
      <c r="D78" s="4" t="n"/>
      <c r="E78" s="4" t="n"/>
      <c r="F78" s="4" t="n"/>
      <c r="G78" s="4" t="n"/>
      <c r="H78" s="33" t="n"/>
      <c r="I78" s="34">
        <f>IF(H78="","",H78*'Sadzby'!$B$10)</f>
        <v/>
      </c>
      <c r="J78" s="34">
        <f>IF(H78="","",H78+I78)</f>
        <v/>
      </c>
      <c r="K78" s="33" t="n"/>
      <c r="L78" s="34">
        <f>IF(H78="","",H78-K78)</f>
        <v/>
      </c>
      <c r="M78" s="35">
        <f>IF(H78="","",IFERROR(L78/H78,0))</f>
        <v/>
      </c>
      <c r="N78" s="8">
        <f>IF(H78="","",IF(M78&gt;='Sadzby'!$B$13,"Platinová",IF(M78&gt;='Sadzby'!$B$12,"Zlatá",IF(M78&gt;='Sadzby'!$B$11,"Strieborná","Základná"))))</f>
        <v/>
      </c>
      <c r="O78" s="35">
        <f>IF(N78="","",IFERROR(VLOOKUP(N78,'Sadzby'!$A$4:$B$7,2,FALSE),0))</f>
        <v/>
      </c>
      <c r="P78" s="34">
        <f>IF(L78="","",L78)</f>
        <v/>
      </c>
      <c r="Q78" s="34">
        <f>IF(P78="","",IFERROR(P78*O78,0))</f>
        <v/>
      </c>
      <c r="R78" s="2" t="n"/>
      <c r="S78" s="9" t="n"/>
    </row>
    <row r="79" ht="21" customHeight="1">
      <c r="A79" s="2" t="n"/>
      <c r="B79" s="32" t="n"/>
      <c r="C79" s="4" t="n"/>
      <c r="D79" s="4" t="n"/>
      <c r="E79" s="4" t="n"/>
      <c r="F79" s="4" t="n"/>
      <c r="G79" s="4" t="n"/>
      <c r="H79" s="33" t="n"/>
      <c r="I79" s="36">
        <f>IF(H79="","",H79*'Sadzby'!$B$10)</f>
        <v/>
      </c>
      <c r="J79" s="36">
        <f>IF(H79="","",H79+I79)</f>
        <v/>
      </c>
      <c r="K79" s="33" t="n"/>
      <c r="L79" s="36">
        <f>IF(H79="","",H79-K79)</f>
        <v/>
      </c>
      <c r="M79" s="37">
        <f>IF(H79="","",IFERROR(L79/H79,0))</f>
        <v/>
      </c>
      <c r="N79" s="12">
        <f>IF(H79="","",IF(M79&gt;='Sadzby'!$B$13,"Platinová",IF(M79&gt;='Sadzby'!$B$12,"Zlatá",IF(M79&gt;='Sadzby'!$B$11,"Strieborná","Základná"))))</f>
        <v/>
      </c>
      <c r="O79" s="37">
        <f>IF(N79="","",IFERROR(VLOOKUP(N79,'Sadzby'!$A$4:$B$7,2,FALSE),0))</f>
        <v/>
      </c>
      <c r="P79" s="36">
        <f>IF(L79="","",L79)</f>
        <v/>
      </c>
      <c r="Q79" s="36">
        <f>IF(P79="","",IFERROR(P79*O79,0))</f>
        <v/>
      </c>
      <c r="R79" s="2" t="n"/>
      <c r="S79" s="9" t="n"/>
    </row>
    <row r="80" ht="21" customHeight="1">
      <c r="A80" s="2" t="n"/>
      <c r="B80" s="32" t="n"/>
      <c r="C80" s="4" t="n"/>
      <c r="D80" s="4" t="n"/>
      <c r="E80" s="4" t="n"/>
      <c r="F80" s="4" t="n"/>
      <c r="G80" s="4" t="n"/>
      <c r="H80" s="33" t="n"/>
      <c r="I80" s="34">
        <f>IF(H80="","",H80*'Sadzby'!$B$10)</f>
        <v/>
      </c>
      <c r="J80" s="34">
        <f>IF(H80="","",H80+I80)</f>
        <v/>
      </c>
      <c r="K80" s="33" t="n"/>
      <c r="L80" s="34">
        <f>IF(H80="","",H80-K80)</f>
        <v/>
      </c>
      <c r="M80" s="35">
        <f>IF(H80="","",IFERROR(L80/H80,0))</f>
        <v/>
      </c>
      <c r="N80" s="8">
        <f>IF(H80="","",IF(M80&gt;='Sadzby'!$B$13,"Platinová",IF(M80&gt;='Sadzby'!$B$12,"Zlatá",IF(M80&gt;='Sadzby'!$B$11,"Strieborná","Základná"))))</f>
        <v/>
      </c>
      <c r="O80" s="35">
        <f>IF(N80="","",IFERROR(VLOOKUP(N80,'Sadzby'!$A$4:$B$7,2,FALSE),0))</f>
        <v/>
      </c>
      <c r="P80" s="34">
        <f>IF(L80="","",L80)</f>
        <v/>
      </c>
      <c r="Q80" s="34">
        <f>IF(P80="","",IFERROR(P80*O80,0))</f>
        <v/>
      </c>
      <c r="R80" s="2" t="n"/>
      <c r="S80" s="9" t="n"/>
    </row>
    <row r="81" ht="21" customHeight="1">
      <c r="A81" s="2" t="n"/>
      <c r="B81" s="32" t="n"/>
      <c r="C81" s="4" t="n"/>
      <c r="D81" s="4" t="n"/>
      <c r="E81" s="4" t="n"/>
      <c r="F81" s="4" t="n"/>
      <c r="G81" s="4" t="n"/>
      <c r="H81" s="33" t="n"/>
      <c r="I81" s="36">
        <f>IF(H81="","",H81*'Sadzby'!$B$10)</f>
        <v/>
      </c>
      <c r="J81" s="36">
        <f>IF(H81="","",H81+I81)</f>
        <v/>
      </c>
      <c r="K81" s="33" t="n"/>
      <c r="L81" s="36">
        <f>IF(H81="","",H81-K81)</f>
        <v/>
      </c>
      <c r="M81" s="37">
        <f>IF(H81="","",IFERROR(L81/H81,0))</f>
        <v/>
      </c>
      <c r="N81" s="12">
        <f>IF(H81="","",IF(M81&gt;='Sadzby'!$B$13,"Platinová",IF(M81&gt;='Sadzby'!$B$12,"Zlatá",IF(M81&gt;='Sadzby'!$B$11,"Strieborná","Základná"))))</f>
        <v/>
      </c>
      <c r="O81" s="37">
        <f>IF(N81="","",IFERROR(VLOOKUP(N81,'Sadzby'!$A$4:$B$7,2,FALSE),0))</f>
        <v/>
      </c>
      <c r="P81" s="36">
        <f>IF(L81="","",L81)</f>
        <v/>
      </c>
      <c r="Q81" s="36">
        <f>IF(P81="","",IFERROR(P81*O81,0))</f>
        <v/>
      </c>
      <c r="R81" s="2" t="n"/>
      <c r="S81" s="9" t="n"/>
    </row>
    <row r="82" ht="21" customHeight="1">
      <c r="A82" s="2" t="n"/>
      <c r="B82" s="32" t="n"/>
      <c r="C82" s="4" t="n"/>
      <c r="D82" s="4" t="n"/>
      <c r="E82" s="4" t="n"/>
      <c r="F82" s="4" t="n"/>
      <c r="G82" s="4" t="n"/>
      <c r="H82" s="33" t="n"/>
      <c r="I82" s="34">
        <f>IF(H82="","",H82*'Sadzby'!$B$10)</f>
        <v/>
      </c>
      <c r="J82" s="34">
        <f>IF(H82="","",H82+I82)</f>
        <v/>
      </c>
      <c r="K82" s="33" t="n"/>
      <c r="L82" s="34">
        <f>IF(H82="","",H82-K82)</f>
        <v/>
      </c>
      <c r="M82" s="35">
        <f>IF(H82="","",IFERROR(L82/H82,0))</f>
        <v/>
      </c>
      <c r="N82" s="8">
        <f>IF(H82="","",IF(M82&gt;='Sadzby'!$B$13,"Platinová",IF(M82&gt;='Sadzby'!$B$12,"Zlatá",IF(M82&gt;='Sadzby'!$B$11,"Strieborná","Základná"))))</f>
        <v/>
      </c>
      <c r="O82" s="35">
        <f>IF(N82="","",IFERROR(VLOOKUP(N82,'Sadzby'!$A$4:$B$7,2,FALSE),0))</f>
        <v/>
      </c>
      <c r="P82" s="34">
        <f>IF(L82="","",L82)</f>
        <v/>
      </c>
      <c r="Q82" s="34">
        <f>IF(P82="","",IFERROR(P82*O82,0))</f>
        <v/>
      </c>
      <c r="R82" s="2" t="n"/>
      <c r="S82" s="9" t="n"/>
    </row>
    <row r="83" ht="21" customHeight="1">
      <c r="A83" s="2" t="n"/>
      <c r="B83" s="32" t="n"/>
      <c r="C83" s="4" t="n"/>
      <c r="D83" s="4" t="n"/>
      <c r="E83" s="4" t="n"/>
      <c r="F83" s="4" t="n"/>
      <c r="G83" s="4" t="n"/>
      <c r="H83" s="33" t="n"/>
      <c r="I83" s="36">
        <f>IF(H83="","",H83*'Sadzby'!$B$10)</f>
        <v/>
      </c>
      <c r="J83" s="36">
        <f>IF(H83="","",H83+I83)</f>
        <v/>
      </c>
      <c r="K83" s="33" t="n"/>
      <c r="L83" s="36">
        <f>IF(H83="","",H83-K83)</f>
        <v/>
      </c>
      <c r="M83" s="37">
        <f>IF(H83="","",IFERROR(L83/H83,0))</f>
        <v/>
      </c>
      <c r="N83" s="12">
        <f>IF(H83="","",IF(M83&gt;='Sadzby'!$B$13,"Platinová",IF(M83&gt;='Sadzby'!$B$12,"Zlatá",IF(M83&gt;='Sadzby'!$B$11,"Strieborná","Základná"))))</f>
        <v/>
      </c>
      <c r="O83" s="37">
        <f>IF(N83="","",IFERROR(VLOOKUP(N83,'Sadzby'!$A$4:$B$7,2,FALSE),0))</f>
        <v/>
      </c>
      <c r="P83" s="36">
        <f>IF(L83="","",L83)</f>
        <v/>
      </c>
      <c r="Q83" s="36">
        <f>IF(P83="","",IFERROR(P83*O83,0))</f>
        <v/>
      </c>
      <c r="R83" s="2" t="n"/>
      <c r="S83" s="9" t="n"/>
    </row>
    <row r="84" ht="21" customHeight="1">
      <c r="A84" s="2" t="n"/>
      <c r="B84" s="32" t="n"/>
      <c r="C84" s="4" t="n"/>
      <c r="D84" s="4" t="n"/>
      <c r="E84" s="4" t="n"/>
      <c r="F84" s="4" t="n"/>
      <c r="G84" s="4" t="n"/>
      <c r="H84" s="33" t="n"/>
      <c r="I84" s="34">
        <f>IF(H84="","",H84*'Sadzby'!$B$10)</f>
        <v/>
      </c>
      <c r="J84" s="34">
        <f>IF(H84="","",H84+I84)</f>
        <v/>
      </c>
      <c r="K84" s="33" t="n"/>
      <c r="L84" s="34">
        <f>IF(H84="","",H84-K84)</f>
        <v/>
      </c>
      <c r="M84" s="35">
        <f>IF(H84="","",IFERROR(L84/H84,0))</f>
        <v/>
      </c>
      <c r="N84" s="8">
        <f>IF(H84="","",IF(M84&gt;='Sadzby'!$B$13,"Platinová",IF(M84&gt;='Sadzby'!$B$12,"Zlatá",IF(M84&gt;='Sadzby'!$B$11,"Strieborná","Základná"))))</f>
        <v/>
      </c>
      <c r="O84" s="35">
        <f>IF(N84="","",IFERROR(VLOOKUP(N84,'Sadzby'!$A$4:$B$7,2,FALSE),0))</f>
        <v/>
      </c>
      <c r="P84" s="34">
        <f>IF(L84="","",L84)</f>
        <v/>
      </c>
      <c r="Q84" s="34">
        <f>IF(P84="","",IFERROR(P84*O84,0))</f>
        <v/>
      </c>
      <c r="R84" s="2" t="n"/>
      <c r="S84" s="9" t="n"/>
    </row>
    <row r="85" ht="21" customHeight="1">
      <c r="A85" s="2" t="n"/>
      <c r="B85" s="32" t="n"/>
      <c r="C85" s="4" t="n"/>
      <c r="D85" s="4" t="n"/>
      <c r="E85" s="4" t="n"/>
      <c r="F85" s="4" t="n"/>
      <c r="G85" s="4" t="n"/>
      <c r="H85" s="33" t="n"/>
      <c r="I85" s="36">
        <f>IF(H85="","",H85*'Sadzby'!$B$10)</f>
        <v/>
      </c>
      <c r="J85" s="36">
        <f>IF(H85="","",H85+I85)</f>
        <v/>
      </c>
      <c r="K85" s="33" t="n"/>
      <c r="L85" s="36">
        <f>IF(H85="","",H85-K85)</f>
        <v/>
      </c>
      <c r="M85" s="37">
        <f>IF(H85="","",IFERROR(L85/H85,0))</f>
        <v/>
      </c>
      <c r="N85" s="12">
        <f>IF(H85="","",IF(M85&gt;='Sadzby'!$B$13,"Platinová",IF(M85&gt;='Sadzby'!$B$12,"Zlatá",IF(M85&gt;='Sadzby'!$B$11,"Strieborná","Základná"))))</f>
        <v/>
      </c>
      <c r="O85" s="37">
        <f>IF(N85="","",IFERROR(VLOOKUP(N85,'Sadzby'!$A$4:$B$7,2,FALSE),0))</f>
        <v/>
      </c>
      <c r="P85" s="36">
        <f>IF(L85="","",L85)</f>
        <v/>
      </c>
      <c r="Q85" s="36">
        <f>IF(P85="","",IFERROR(P85*O85,0))</f>
        <v/>
      </c>
      <c r="R85" s="2" t="n"/>
      <c r="S85" s="9" t="n"/>
    </row>
    <row r="86" ht="21" customHeight="1">
      <c r="A86" s="2" t="n"/>
      <c r="B86" s="32" t="n"/>
      <c r="C86" s="4" t="n"/>
      <c r="D86" s="4" t="n"/>
      <c r="E86" s="4" t="n"/>
      <c r="F86" s="4" t="n"/>
      <c r="G86" s="4" t="n"/>
      <c r="H86" s="33" t="n"/>
      <c r="I86" s="34">
        <f>IF(H86="","",H86*'Sadzby'!$B$10)</f>
        <v/>
      </c>
      <c r="J86" s="34">
        <f>IF(H86="","",H86+I86)</f>
        <v/>
      </c>
      <c r="K86" s="33" t="n"/>
      <c r="L86" s="34">
        <f>IF(H86="","",H86-K86)</f>
        <v/>
      </c>
      <c r="M86" s="35">
        <f>IF(H86="","",IFERROR(L86/H86,0))</f>
        <v/>
      </c>
      <c r="N86" s="8">
        <f>IF(H86="","",IF(M86&gt;='Sadzby'!$B$13,"Platinová",IF(M86&gt;='Sadzby'!$B$12,"Zlatá",IF(M86&gt;='Sadzby'!$B$11,"Strieborná","Základná"))))</f>
        <v/>
      </c>
      <c r="O86" s="35">
        <f>IF(N86="","",IFERROR(VLOOKUP(N86,'Sadzby'!$A$4:$B$7,2,FALSE),0))</f>
        <v/>
      </c>
      <c r="P86" s="34">
        <f>IF(L86="","",L86)</f>
        <v/>
      </c>
      <c r="Q86" s="34">
        <f>IF(P86="","",IFERROR(P86*O86,0))</f>
        <v/>
      </c>
      <c r="R86" s="2" t="n"/>
      <c r="S86" s="9" t="n"/>
    </row>
    <row r="87" ht="21" customHeight="1">
      <c r="A87" s="2" t="n"/>
      <c r="B87" s="32" t="n"/>
      <c r="C87" s="4" t="n"/>
      <c r="D87" s="4" t="n"/>
      <c r="E87" s="4" t="n"/>
      <c r="F87" s="4" t="n"/>
      <c r="G87" s="4" t="n"/>
      <c r="H87" s="33" t="n"/>
      <c r="I87" s="36">
        <f>IF(H87="","",H87*'Sadzby'!$B$10)</f>
        <v/>
      </c>
      <c r="J87" s="36">
        <f>IF(H87="","",H87+I87)</f>
        <v/>
      </c>
      <c r="K87" s="33" t="n"/>
      <c r="L87" s="36">
        <f>IF(H87="","",H87-K87)</f>
        <v/>
      </c>
      <c r="M87" s="37">
        <f>IF(H87="","",IFERROR(L87/H87,0))</f>
        <v/>
      </c>
      <c r="N87" s="12">
        <f>IF(H87="","",IF(M87&gt;='Sadzby'!$B$13,"Platinová",IF(M87&gt;='Sadzby'!$B$12,"Zlatá",IF(M87&gt;='Sadzby'!$B$11,"Strieborná","Základná"))))</f>
        <v/>
      </c>
      <c r="O87" s="37">
        <f>IF(N87="","",IFERROR(VLOOKUP(N87,'Sadzby'!$A$4:$B$7,2,FALSE),0))</f>
        <v/>
      </c>
      <c r="P87" s="36">
        <f>IF(L87="","",L87)</f>
        <v/>
      </c>
      <c r="Q87" s="36">
        <f>IF(P87="","",IFERROR(P87*O87,0))</f>
        <v/>
      </c>
      <c r="R87" s="2" t="n"/>
      <c r="S87" s="9" t="n"/>
    </row>
    <row r="88" ht="21" customHeight="1">
      <c r="A88" s="2" t="n"/>
      <c r="B88" s="32" t="n"/>
      <c r="C88" s="4" t="n"/>
      <c r="D88" s="4" t="n"/>
      <c r="E88" s="4" t="n"/>
      <c r="F88" s="4" t="n"/>
      <c r="G88" s="4" t="n"/>
      <c r="H88" s="33" t="n"/>
      <c r="I88" s="34">
        <f>IF(H88="","",H88*'Sadzby'!$B$10)</f>
        <v/>
      </c>
      <c r="J88" s="34">
        <f>IF(H88="","",H88+I88)</f>
        <v/>
      </c>
      <c r="K88" s="33" t="n"/>
      <c r="L88" s="34">
        <f>IF(H88="","",H88-K88)</f>
        <v/>
      </c>
      <c r="M88" s="35">
        <f>IF(H88="","",IFERROR(L88/H88,0))</f>
        <v/>
      </c>
      <c r="N88" s="8">
        <f>IF(H88="","",IF(M88&gt;='Sadzby'!$B$13,"Platinová",IF(M88&gt;='Sadzby'!$B$12,"Zlatá",IF(M88&gt;='Sadzby'!$B$11,"Strieborná","Základná"))))</f>
        <v/>
      </c>
      <c r="O88" s="35">
        <f>IF(N88="","",IFERROR(VLOOKUP(N88,'Sadzby'!$A$4:$B$7,2,FALSE),0))</f>
        <v/>
      </c>
      <c r="P88" s="34">
        <f>IF(L88="","",L88)</f>
        <v/>
      </c>
      <c r="Q88" s="34">
        <f>IF(P88="","",IFERROR(P88*O88,0))</f>
        <v/>
      </c>
      <c r="R88" s="2" t="n"/>
      <c r="S88" s="9" t="n"/>
    </row>
    <row r="89" ht="21" customHeight="1">
      <c r="A89" s="2" t="n"/>
      <c r="B89" s="32" t="n"/>
      <c r="C89" s="4" t="n"/>
      <c r="D89" s="4" t="n"/>
      <c r="E89" s="4" t="n"/>
      <c r="F89" s="4" t="n"/>
      <c r="G89" s="4" t="n"/>
      <c r="H89" s="33" t="n"/>
      <c r="I89" s="36">
        <f>IF(H89="","",H89*'Sadzby'!$B$10)</f>
        <v/>
      </c>
      <c r="J89" s="36">
        <f>IF(H89="","",H89+I89)</f>
        <v/>
      </c>
      <c r="K89" s="33" t="n"/>
      <c r="L89" s="36">
        <f>IF(H89="","",H89-K89)</f>
        <v/>
      </c>
      <c r="M89" s="37">
        <f>IF(H89="","",IFERROR(L89/H89,0))</f>
        <v/>
      </c>
      <c r="N89" s="12">
        <f>IF(H89="","",IF(M89&gt;='Sadzby'!$B$13,"Platinová",IF(M89&gt;='Sadzby'!$B$12,"Zlatá",IF(M89&gt;='Sadzby'!$B$11,"Strieborná","Základná"))))</f>
        <v/>
      </c>
      <c r="O89" s="37">
        <f>IF(N89="","",IFERROR(VLOOKUP(N89,'Sadzby'!$A$4:$B$7,2,FALSE),0))</f>
        <v/>
      </c>
      <c r="P89" s="36">
        <f>IF(L89="","",L89)</f>
        <v/>
      </c>
      <c r="Q89" s="36">
        <f>IF(P89="","",IFERROR(P89*O89,0))</f>
        <v/>
      </c>
      <c r="R89" s="2" t="n"/>
      <c r="S89" s="9" t="n"/>
    </row>
    <row r="90" ht="21" customHeight="1">
      <c r="A90" s="2" t="n"/>
      <c r="B90" s="32" t="n"/>
      <c r="C90" s="4" t="n"/>
      <c r="D90" s="4" t="n"/>
      <c r="E90" s="4" t="n"/>
      <c r="F90" s="4" t="n"/>
      <c r="G90" s="4" t="n"/>
      <c r="H90" s="33" t="n"/>
      <c r="I90" s="34">
        <f>IF(H90="","",H90*'Sadzby'!$B$10)</f>
        <v/>
      </c>
      <c r="J90" s="34">
        <f>IF(H90="","",H90+I90)</f>
        <v/>
      </c>
      <c r="K90" s="33" t="n"/>
      <c r="L90" s="34">
        <f>IF(H90="","",H90-K90)</f>
        <v/>
      </c>
      <c r="M90" s="35">
        <f>IF(H90="","",IFERROR(L90/H90,0))</f>
        <v/>
      </c>
      <c r="N90" s="8">
        <f>IF(H90="","",IF(M90&gt;='Sadzby'!$B$13,"Platinová",IF(M90&gt;='Sadzby'!$B$12,"Zlatá",IF(M90&gt;='Sadzby'!$B$11,"Strieborná","Základná"))))</f>
        <v/>
      </c>
      <c r="O90" s="35">
        <f>IF(N90="","",IFERROR(VLOOKUP(N90,'Sadzby'!$A$4:$B$7,2,FALSE),0))</f>
        <v/>
      </c>
      <c r="P90" s="34">
        <f>IF(L90="","",L90)</f>
        <v/>
      </c>
      <c r="Q90" s="34">
        <f>IF(P90="","",IFERROR(P90*O90,0))</f>
        <v/>
      </c>
      <c r="R90" s="2" t="n"/>
      <c r="S90" s="9" t="n"/>
    </row>
    <row r="91" ht="21" customHeight="1">
      <c r="A91" s="2" t="n"/>
      <c r="B91" s="32" t="n"/>
      <c r="C91" s="4" t="n"/>
      <c r="D91" s="4" t="n"/>
      <c r="E91" s="4" t="n"/>
      <c r="F91" s="4" t="n"/>
      <c r="G91" s="4" t="n"/>
      <c r="H91" s="33" t="n"/>
      <c r="I91" s="36">
        <f>IF(H91="","",H91*'Sadzby'!$B$10)</f>
        <v/>
      </c>
      <c r="J91" s="36">
        <f>IF(H91="","",H91+I91)</f>
        <v/>
      </c>
      <c r="K91" s="33" t="n"/>
      <c r="L91" s="36">
        <f>IF(H91="","",H91-K91)</f>
        <v/>
      </c>
      <c r="M91" s="37">
        <f>IF(H91="","",IFERROR(L91/H91,0))</f>
        <v/>
      </c>
      <c r="N91" s="12">
        <f>IF(H91="","",IF(M91&gt;='Sadzby'!$B$13,"Platinová",IF(M91&gt;='Sadzby'!$B$12,"Zlatá",IF(M91&gt;='Sadzby'!$B$11,"Strieborná","Základná"))))</f>
        <v/>
      </c>
      <c r="O91" s="37">
        <f>IF(N91="","",IFERROR(VLOOKUP(N91,'Sadzby'!$A$4:$B$7,2,FALSE),0))</f>
        <v/>
      </c>
      <c r="P91" s="36">
        <f>IF(L91="","",L91)</f>
        <v/>
      </c>
      <c r="Q91" s="36">
        <f>IF(P91="","",IFERROR(P91*O91,0))</f>
        <v/>
      </c>
      <c r="R91" s="2" t="n"/>
      <c r="S91" s="9" t="n"/>
    </row>
    <row r="92" ht="21" customHeight="1">
      <c r="A92" s="2" t="n"/>
      <c r="B92" s="32" t="n"/>
      <c r="C92" s="4" t="n"/>
      <c r="D92" s="4" t="n"/>
      <c r="E92" s="4" t="n"/>
      <c r="F92" s="4" t="n"/>
      <c r="G92" s="4" t="n"/>
      <c r="H92" s="33" t="n"/>
      <c r="I92" s="34">
        <f>IF(H92="","",H92*'Sadzby'!$B$10)</f>
        <v/>
      </c>
      <c r="J92" s="34">
        <f>IF(H92="","",H92+I92)</f>
        <v/>
      </c>
      <c r="K92" s="33" t="n"/>
      <c r="L92" s="34">
        <f>IF(H92="","",H92-K92)</f>
        <v/>
      </c>
      <c r="M92" s="35">
        <f>IF(H92="","",IFERROR(L92/H92,0))</f>
        <v/>
      </c>
      <c r="N92" s="8">
        <f>IF(H92="","",IF(M92&gt;='Sadzby'!$B$13,"Platinová",IF(M92&gt;='Sadzby'!$B$12,"Zlatá",IF(M92&gt;='Sadzby'!$B$11,"Strieborná","Základná"))))</f>
        <v/>
      </c>
      <c r="O92" s="35">
        <f>IF(N92="","",IFERROR(VLOOKUP(N92,'Sadzby'!$A$4:$B$7,2,FALSE),0))</f>
        <v/>
      </c>
      <c r="P92" s="34">
        <f>IF(L92="","",L92)</f>
        <v/>
      </c>
      <c r="Q92" s="34">
        <f>IF(P92="","",IFERROR(P92*O92,0))</f>
        <v/>
      </c>
      <c r="R92" s="2" t="n"/>
      <c r="S92" s="9" t="n"/>
    </row>
    <row r="93" ht="21" customHeight="1">
      <c r="A93" s="2" t="n"/>
      <c r="B93" s="32" t="n"/>
      <c r="C93" s="4" t="n"/>
      <c r="D93" s="4" t="n"/>
      <c r="E93" s="4" t="n"/>
      <c r="F93" s="4" t="n"/>
      <c r="G93" s="4" t="n"/>
      <c r="H93" s="33" t="n"/>
      <c r="I93" s="36">
        <f>IF(H93="","",H93*'Sadzby'!$B$10)</f>
        <v/>
      </c>
      <c r="J93" s="36">
        <f>IF(H93="","",H93+I93)</f>
        <v/>
      </c>
      <c r="K93" s="33" t="n"/>
      <c r="L93" s="36">
        <f>IF(H93="","",H93-K93)</f>
        <v/>
      </c>
      <c r="M93" s="37">
        <f>IF(H93="","",IFERROR(L93/H93,0))</f>
        <v/>
      </c>
      <c r="N93" s="12">
        <f>IF(H93="","",IF(M93&gt;='Sadzby'!$B$13,"Platinová",IF(M93&gt;='Sadzby'!$B$12,"Zlatá",IF(M93&gt;='Sadzby'!$B$11,"Strieborná","Základná"))))</f>
        <v/>
      </c>
      <c r="O93" s="37">
        <f>IF(N93="","",IFERROR(VLOOKUP(N93,'Sadzby'!$A$4:$B$7,2,FALSE),0))</f>
        <v/>
      </c>
      <c r="P93" s="36">
        <f>IF(L93="","",L93)</f>
        <v/>
      </c>
      <c r="Q93" s="36">
        <f>IF(P93="","",IFERROR(P93*O93,0))</f>
        <v/>
      </c>
      <c r="R93" s="2" t="n"/>
      <c r="S93" s="9" t="n"/>
    </row>
    <row r="94" ht="21" customHeight="1">
      <c r="A94" s="2" t="n"/>
      <c r="B94" s="32" t="n"/>
      <c r="C94" s="4" t="n"/>
      <c r="D94" s="4" t="n"/>
      <c r="E94" s="4" t="n"/>
      <c r="F94" s="4" t="n"/>
      <c r="G94" s="4" t="n"/>
      <c r="H94" s="33" t="n"/>
      <c r="I94" s="34">
        <f>IF(H94="","",H94*'Sadzby'!$B$10)</f>
        <v/>
      </c>
      <c r="J94" s="34">
        <f>IF(H94="","",H94+I94)</f>
        <v/>
      </c>
      <c r="K94" s="33" t="n"/>
      <c r="L94" s="34">
        <f>IF(H94="","",H94-K94)</f>
        <v/>
      </c>
      <c r="M94" s="35">
        <f>IF(H94="","",IFERROR(L94/H94,0))</f>
        <v/>
      </c>
      <c r="N94" s="8">
        <f>IF(H94="","",IF(M94&gt;='Sadzby'!$B$13,"Platinová",IF(M94&gt;='Sadzby'!$B$12,"Zlatá",IF(M94&gt;='Sadzby'!$B$11,"Strieborná","Základná"))))</f>
        <v/>
      </c>
      <c r="O94" s="35">
        <f>IF(N94="","",IFERROR(VLOOKUP(N94,'Sadzby'!$A$4:$B$7,2,FALSE),0))</f>
        <v/>
      </c>
      <c r="P94" s="34">
        <f>IF(L94="","",L94)</f>
        <v/>
      </c>
      <c r="Q94" s="34">
        <f>IF(P94="","",IFERROR(P94*O94,0))</f>
        <v/>
      </c>
      <c r="R94" s="2" t="n"/>
      <c r="S94" s="9" t="n"/>
    </row>
    <row r="95" ht="21" customHeight="1">
      <c r="A95" s="2" t="n"/>
      <c r="B95" s="32" t="n"/>
      <c r="C95" s="4" t="n"/>
      <c r="D95" s="4" t="n"/>
      <c r="E95" s="4" t="n"/>
      <c r="F95" s="4" t="n"/>
      <c r="G95" s="4" t="n"/>
      <c r="H95" s="33" t="n"/>
      <c r="I95" s="36">
        <f>IF(H95="","",H95*'Sadzby'!$B$10)</f>
        <v/>
      </c>
      <c r="J95" s="36">
        <f>IF(H95="","",H95+I95)</f>
        <v/>
      </c>
      <c r="K95" s="33" t="n"/>
      <c r="L95" s="36">
        <f>IF(H95="","",H95-K95)</f>
        <v/>
      </c>
      <c r="M95" s="37">
        <f>IF(H95="","",IFERROR(L95/H95,0))</f>
        <v/>
      </c>
      <c r="N95" s="12">
        <f>IF(H95="","",IF(M95&gt;='Sadzby'!$B$13,"Platinová",IF(M95&gt;='Sadzby'!$B$12,"Zlatá",IF(M95&gt;='Sadzby'!$B$11,"Strieborná","Základná"))))</f>
        <v/>
      </c>
      <c r="O95" s="37">
        <f>IF(N95="","",IFERROR(VLOOKUP(N95,'Sadzby'!$A$4:$B$7,2,FALSE),0))</f>
        <v/>
      </c>
      <c r="P95" s="36">
        <f>IF(L95="","",L95)</f>
        <v/>
      </c>
      <c r="Q95" s="36">
        <f>IF(P95="","",IFERROR(P95*O95,0))</f>
        <v/>
      </c>
      <c r="R95" s="2" t="n"/>
      <c r="S95" s="9" t="n"/>
    </row>
    <row r="96" ht="21" customHeight="1">
      <c r="A96" s="2" t="n"/>
      <c r="B96" s="32" t="n"/>
      <c r="C96" s="4" t="n"/>
      <c r="D96" s="4" t="n"/>
      <c r="E96" s="4" t="n"/>
      <c r="F96" s="4" t="n"/>
      <c r="G96" s="4" t="n"/>
      <c r="H96" s="33" t="n"/>
      <c r="I96" s="34">
        <f>IF(H96="","",H96*'Sadzby'!$B$10)</f>
        <v/>
      </c>
      <c r="J96" s="34">
        <f>IF(H96="","",H96+I96)</f>
        <v/>
      </c>
      <c r="K96" s="33" t="n"/>
      <c r="L96" s="34">
        <f>IF(H96="","",H96-K96)</f>
        <v/>
      </c>
      <c r="M96" s="35">
        <f>IF(H96="","",IFERROR(L96/H96,0))</f>
        <v/>
      </c>
      <c r="N96" s="8">
        <f>IF(H96="","",IF(M96&gt;='Sadzby'!$B$13,"Platinová",IF(M96&gt;='Sadzby'!$B$12,"Zlatá",IF(M96&gt;='Sadzby'!$B$11,"Strieborná","Základná"))))</f>
        <v/>
      </c>
      <c r="O96" s="35">
        <f>IF(N96="","",IFERROR(VLOOKUP(N96,'Sadzby'!$A$4:$B$7,2,FALSE),0))</f>
        <v/>
      </c>
      <c r="P96" s="34">
        <f>IF(L96="","",L96)</f>
        <v/>
      </c>
      <c r="Q96" s="34">
        <f>IF(P96="","",IFERROR(P96*O96,0))</f>
        <v/>
      </c>
      <c r="R96" s="2" t="n"/>
      <c r="S96" s="9" t="n"/>
    </row>
    <row r="97" ht="21" customHeight="1">
      <c r="A97" s="2" t="n"/>
      <c r="B97" s="32" t="n"/>
      <c r="C97" s="4" t="n"/>
      <c r="D97" s="4" t="n"/>
      <c r="E97" s="4" t="n"/>
      <c r="F97" s="4" t="n"/>
      <c r="G97" s="4" t="n"/>
      <c r="H97" s="33" t="n"/>
      <c r="I97" s="36">
        <f>IF(H97="","",H97*'Sadzby'!$B$10)</f>
        <v/>
      </c>
      <c r="J97" s="36">
        <f>IF(H97="","",H97+I97)</f>
        <v/>
      </c>
      <c r="K97" s="33" t="n"/>
      <c r="L97" s="36">
        <f>IF(H97="","",H97-K97)</f>
        <v/>
      </c>
      <c r="M97" s="37">
        <f>IF(H97="","",IFERROR(L97/H97,0))</f>
        <v/>
      </c>
      <c r="N97" s="12">
        <f>IF(H97="","",IF(M97&gt;='Sadzby'!$B$13,"Platinová",IF(M97&gt;='Sadzby'!$B$12,"Zlatá",IF(M97&gt;='Sadzby'!$B$11,"Strieborná","Základná"))))</f>
        <v/>
      </c>
      <c r="O97" s="37">
        <f>IF(N97="","",IFERROR(VLOOKUP(N97,'Sadzby'!$A$4:$B$7,2,FALSE),0))</f>
        <v/>
      </c>
      <c r="P97" s="36">
        <f>IF(L97="","",L97)</f>
        <v/>
      </c>
      <c r="Q97" s="36">
        <f>IF(P97="","",IFERROR(P97*O97,0))</f>
        <v/>
      </c>
      <c r="R97" s="2" t="n"/>
      <c r="S97" s="9" t="n"/>
    </row>
    <row r="98" ht="21" customHeight="1">
      <c r="A98" s="2" t="n"/>
      <c r="B98" s="32" t="n"/>
      <c r="C98" s="4" t="n"/>
      <c r="D98" s="4" t="n"/>
      <c r="E98" s="4" t="n"/>
      <c r="F98" s="4" t="n"/>
      <c r="G98" s="4" t="n"/>
      <c r="H98" s="33" t="n"/>
      <c r="I98" s="34">
        <f>IF(H98="","",H98*'Sadzby'!$B$10)</f>
        <v/>
      </c>
      <c r="J98" s="34">
        <f>IF(H98="","",H98+I98)</f>
        <v/>
      </c>
      <c r="K98" s="33" t="n"/>
      <c r="L98" s="34">
        <f>IF(H98="","",H98-K98)</f>
        <v/>
      </c>
      <c r="M98" s="35">
        <f>IF(H98="","",IFERROR(L98/H98,0))</f>
        <v/>
      </c>
      <c r="N98" s="8">
        <f>IF(H98="","",IF(M98&gt;='Sadzby'!$B$13,"Platinová",IF(M98&gt;='Sadzby'!$B$12,"Zlatá",IF(M98&gt;='Sadzby'!$B$11,"Strieborná","Základná"))))</f>
        <v/>
      </c>
      <c r="O98" s="35">
        <f>IF(N98="","",IFERROR(VLOOKUP(N98,'Sadzby'!$A$4:$B$7,2,FALSE),0))</f>
        <v/>
      </c>
      <c r="P98" s="34">
        <f>IF(L98="","",L98)</f>
        <v/>
      </c>
      <c r="Q98" s="34">
        <f>IF(P98="","",IFERROR(P98*O98,0))</f>
        <v/>
      </c>
      <c r="R98" s="2" t="n"/>
      <c r="S98" s="9" t="n"/>
    </row>
    <row r="99" ht="21" customHeight="1">
      <c r="A99" s="2" t="n"/>
      <c r="B99" s="32" t="n"/>
      <c r="C99" s="4" t="n"/>
      <c r="D99" s="4" t="n"/>
      <c r="E99" s="4" t="n"/>
      <c r="F99" s="4" t="n"/>
      <c r="G99" s="4" t="n"/>
      <c r="H99" s="33" t="n"/>
      <c r="I99" s="36">
        <f>IF(H99="","",H99*'Sadzby'!$B$10)</f>
        <v/>
      </c>
      <c r="J99" s="36">
        <f>IF(H99="","",H99+I99)</f>
        <v/>
      </c>
      <c r="K99" s="33" t="n"/>
      <c r="L99" s="36">
        <f>IF(H99="","",H99-K99)</f>
        <v/>
      </c>
      <c r="M99" s="37">
        <f>IF(H99="","",IFERROR(L99/H99,0))</f>
        <v/>
      </c>
      <c r="N99" s="12">
        <f>IF(H99="","",IF(M99&gt;='Sadzby'!$B$13,"Platinová",IF(M99&gt;='Sadzby'!$B$12,"Zlatá",IF(M99&gt;='Sadzby'!$B$11,"Strieborná","Základná"))))</f>
        <v/>
      </c>
      <c r="O99" s="37">
        <f>IF(N99="","",IFERROR(VLOOKUP(N99,'Sadzby'!$A$4:$B$7,2,FALSE),0))</f>
        <v/>
      </c>
      <c r="P99" s="36">
        <f>IF(L99="","",L99)</f>
        <v/>
      </c>
      <c r="Q99" s="36">
        <f>IF(P99="","",IFERROR(P99*O99,0))</f>
        <v/>
      </c>
      <c r="R99" s="2" t="n"/>
      <c r="S99" s="9" t="n"/>
    </row>
    <row r="100" ht="21" customHeight="1">
      <c r="A100" s="2" t="n"/>
      <c r="B100" s="32" t="n"/>
      <c r="C100" s="4" t="n"/>
      <c r="D100" s="4" t="n"/>
      <c r="E100" s="4" t="n"/>
      <c r="F100" s="4" t="n"/>
      <c r="G100" s="4" t="n"/>
      <c r="H100" s="33" t="n"/>
      <c r="I100" s="34">
        <f>IF(H100="","",H100*'Sadzby'!$B$10)</f>
        <v/>
      </c>
      <c r="J100" s="34">
        <f>IF(H100="","",H100+I100)</f>
        <v/>
      </c>
      <c r="K100" s="33" t="n"/>
      <c r="L100" s="34">
        <f>IF(H100="","",H100-K100)</f>
        <v/>
      </c>
      <c r="M100" s="35">
        <f>IF(H100="","",IFERROR(L100/H100,0))</f>
        <v/>
      </c>
      <c r="N100" s="8">
        <f>IF(H100="","",IF(M100&gt;='Sadzby'!$B$13,"Platinová",IF(M100&gt;='Sadzby'!$B$12,"Zlatá",IF(M100&gt;='Sadzby'!$B$11,"Strieborná","Základná"))))</f>
        <v/>
      </c>
      <c r="O100" s="35">
        <f>IF(N100="","",IFERROR(VLOOKUP(N100,'Sadzby'!$A$4:$B$7,2,FALSE),0))</f>
        <v/>
      </c>
      <c r="P100" s="34">
        <f>IF(L100="","",L100)</f>
        <v/>
      </c>
      <c r="Q100" s="34">
        <f>IF(P100="","",IFERROR(P100*O100,0))</f>
        <v/>
      </c>
      <c r="R100" s="2" t="n"/>
      <c r="S100" s="9" t="n"/>
    </row>
    <row r="101" ht="21" customHeight="1">
      <c r="A101" s="2" t="n"/>
      <c r="B101" s="32" t="n"/>
      <c r="C101" s="4" t="n"/>
      <c r="D101" s="4" t="n"/>
      <c r="E101" s="4" t="n"/>
      <c r="F101" s="4" t="n"/>
      <c r="G101" s="4" t="n"/>
      <c r="H101" s="33" t="n"/>
      <c r="I101" s="36">
        <f>IF(H101="","",H101*'Sadzby'!$B$10)</f>
        <v/>
      </c>
      <c r="J101" s="36">
        <f>IF(H101="","",H101+I101)</f>
        <v/>
      </c>
      <c r="K101" s="33" t="n"/>
      <c r="L101" s="36">
        <f>IF(H101="","",H101-K101)</f>
        <v/>
      </c>
      <c r="M101" s="37">
        <f>IF(H101="","",IFERROR(L101/H101,0))</f>
        <v/>
      </c>
      <c r="N101" s="12">
        <f>IF(H101="","",IF(M101&gt;='Sadzby'!$B$13,"Platinová",IF(M101&gt;='Sadzby'!$B$12,"Zlatá",IF(M101&gt;='Sadzby'!$B$11,"Strieborná","Základná"))))</f>
        <v/>
      </c>
      <c r="O101" s="37">
        <f>IF(N101="","",IFERROR(VLOOKUP(N101,'Sadzby'!$A$4:$B$7,2,FALSE),0))</f>
        <v/>
      </c>
      <c r="P101" s="36">
        <f>IF(L101="","",L101)</f>
        <v/>
      </c>
      <c r="Q101" s="36">
        <f>IF(P101="","",IFERROR(P101*O101,0))</f>
        <v/>
      </c>
      <c r="R101" s="2" t="n"/>
      <c r="S101" s="9" t="n"/>
    </row>
  </sheetData>
  <autoFilter ref="A1:S101"/>
  <conditionalFormatting sqref="R2:R101">
    <cfRule type="expression" priority="1" dxfId="0" stopIfTrue="1">
      <formula>R2="Vyplatené"</formula>
    </cfRule>
    <cfRule type="expression" priority="2" dxfId="1" stopIfTrue="1">
      <formula>R2="Čaká na vyplatenie"</formula>
    </cfRule>
  </conditionalFormatting>
  <conditionalFormatting sqref="M2:M101">
    <cfRule type="expression" priority="3" dxfId="1" stopIfTrue="1">
      <formula>M2&lt;0</formula>
    </cfRule>
  </conditionalFormatting>
  <dataValidations count="1">
    <dataValidation sqref="R2:R101" showErrorMessage="1" showInputMessage="1" allowBlank="1" type="list">
      <formula1>"Čaká na vyplatenie,Vyplatené,Schválené"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40" customWidth="1" min="3" max="3"/>
  </cols>
  <sheetData>
    <row r="1" ht="30" customHeight="1">
      <c r="A1" s="13" t="inlineStr">
        <is>
          <t>Sadzby a nastavenia provízií</t>
        </is>
      </c>
      <c r="B1" s="38" t="n"/>
      <c r="C1" s="39" t="n"/>
    </row>
    <row r="2"/>
    <row r="3">
      <c r="A3" s="1" t="inlineStr">
        <is>
          <t>Úroveň provízie</t>
        </is>
      </c>
      <c r="B3" s="1" t="inlineStr">
        <is>
          <t>Sadzba provízie</t>
        </is>
      </c>
      <c r="C3" s="1" t="inlineStr">
        <is>
          <t>Popis</t>
        </is>
      </c>
    </row>
    <row r="4">
      <c r="A4" s="4" t="inlineStr">
        <is>
          <t>Základná</t>
        </is>
      </c>
      <c r="B4" s="40" t="n">
        <v>0.02</v>
      </c>
      <c r="C4" s="4" t="inlineStr">
        <is>
          <t>Marža pod minimom pre striebornú úroveň</t>
        </is>
      </c>
    </row>
    <row r="5">
      <c r="A5" s="4" t="inlineStr">
        <is>
          <t>Strieborná</t>
        </is>
      </c>
      <c r="B5" s="40" t="n">
        <v>0.04</v>
      </c>
      <c r="C5" s="4" t="inlineStr">
        <is>
          <t>Marža od minimálnej hranice</t>
        </is>
      </c>
    </row>
    <row r="6">
      <c r="A6" s="4" t="inlineStr">
        <is>
          <t>Zlatá</t>
        </is>
      </c>
      <c r="B6" s="40" t="n">
        <v>0.06</v>
      </c>
      <c r="C6" s="4" t="inlineStr">
        <is>
          <t>Marža od hranice zlatej úrovne</t>
        </is>
      </c>
    </row>
    <row r="7">
      <c r="A7" s="4" t="inlineStr">
        <is>
          <t>Platinová</t>
        </is>
      </c>
      <c r="B7" s="40" t="n">
        <v>0.08</v>
      </c>
      <c r="C7" s="4" t="inlineStr">
        <is>
          <t>Marža od hranice platinovej úrovne</t>
        </is>
      </c>
    </row>
    <row r="8"/>
    <row r="9">
      <c r="A9" s="15" t="inlineStr">
        <is>
          <t>Nastavenie</t>
        </is>
      </c>
      <c r="B9" s="16" t="n"/>
    </row>
    <row r="10">
      <c r="A10" s="17" t="inlineStr">
        <is>
          <t>Štandardná sadzba DPH</t>
        </is>
      </c>
      <c r="B10" s="41" t="n">
        <v>0.2</v>
      </c>
    </row>
    <row r="11">
      <c r="A11" s="17" t="inlineStr">
        <is>
          <t>Minimálna marža pre províziu</t>
        </is>
      </c>
      <c r="B11" s="41" t="n">
        <v>0.1</v>
      </c>
    </row>
    <row r="12">
      <c r="A12" s="17" t="inlineStr">
        <is>
          <t>Hranica zlatej úrovne</t>
        </is>
      </c>
      <c r="B12" s="41" t="n">
        <v>0.2</v>
      </c>
    </row>
    <row r="13">
      <c r="A13" s="17" t="inlineStr">
        <is>
          <t>Hranica platinovej úrovne</t>
        </is>
      </c>
      <c r="B13" s="41" t="n">
        <v>0.3</v>
      </c>
    </row>
    <row r="14">
      <c r="A14" s="17" t="inlineStr">
        <is>
          <t>Mesiac vyhodnotenia</t>
        </is>
      </c>
      <c r="B14" s="42" t="n">
        <v>46266</v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3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28" customWidth="1" min="4" max="4"/>
    <col width="19" customWidth="1" min="5" max="5"/>
    <col width="19" customWidth="1" min="6" max="6"/>
    <col width="4" customWidth="1" min="7" max="7"/>
    <col width="4" customWidth="1" min="8" max="8"/>
    <col width="4" customWidth="1" min="9" max="9"/>
    <col width="4" customWidth="1" min="10" max="10"/>
    <col width="20" customWidth="1" min="11" max="11"/>
    <col width="17" customWidth="1" min="12" max="12"/>
  </cols>
  <sheetData>
    <row r="1" ht="30" customHeight="1">
      <c r="A1" s="13" t="inlineStr">
        <is>
          <t>Prehľad provízií</t>
        </is>
      </c>
      <c r="B1" s="38" t="n"/>
      <c r="C1" s="38" t="n"/>
      <c r="D1" s="38" t="n"/>
      <c r="E1" s="38" t="n"/>
      <c r="F1" s="38" t="n"/>
      <c r="G1" s="38" t="n"/>
      <c r="H1" s="39" t="n"/>
    </row>
    <row r="2"/>
    <row r="3">
      <c r="A3" s="20" t="inlineStr">
        <is>
          <t>Celková tržba bez DPH</t>
        </is>
      </c>
      <c r="B3" s="43">
        <f>SUM('Provízie'!$H$2:$H$101)</f>
        <v/>
      </c>
      <c r="D3" s="20" t="inlineStr">
        <is>
          <t>Celková provízia</t>
        </is>
      </c>
      <c r="E3" s="43">
        <f>SUM('Provízie'!$Q$2:$Q$101)</f>
        <v/>
      </c>
    </row>
    <row r="4">
      <c r="A4" s="20" t="inlineStr">
        <is>
          <t>Celková tržba s DPH</t>
        </is>
      </c>
      <c r="B4" s="43">
        <f>SUM('Provízie'!$J$2:$J$101)</f>
        <v/>
      </c>
      <c r="D4" s="20" t="inlineStr">
        <is>
          <t>Počet obchodov</t>
        </is>
      </c>
      <c r="E4" s="22">
        <f>COUNTIF('Provízie'!$A$2:$A$101,"&gt;0")</f>
        <v/>
      </c>
    </row>
    <row r="5">
      <c r="A5" s="20" t="inlineStr">
        <is>
          <t>Celková hrubá marža</t>
        </is>
      </c>
      <c r="B5" s="43">
        <f>SUM('Provízie'!$L$2:$L$101)</f>
        <v/>
      </c>
      <c r="D5" s="20" t="inlineStr">
        <is>
          <t>Počet vyplatených provízií</t>
        </is>
      </c>
      <c r="E5" s="22">
        <f>COUNTIF('Provízie'!$R$2:$R$101,"Vyplatené")</f>
        <v/>
      </c>
    </row>
    <row r="6">
      <c r="A6" s="20" t="inlineStr">
        <is>
          <t>Priemerná marža</t>
        </is>
      </c>
      <c r="B6" s="44">
        <f>IFERROR(AVERAGE('Provízie'!$M$2:$M$101),0)</f>
        <v/>
      </c>
      <c r="D6" s="20" t="inlineStr">
        <is>
          <t>Podiel vyplatených provízií</t>
        </is>
      </c>
      <c r="E6" s="44">
        <f>IFERROR(COUNTIF('Provízie'!$R$2:$R$101,"Vyplatené")/COUNTIF('Provízie'!$A$2:$A$101,"&gt;0"),0)</f>
        <v/>
      </c>
    </row>
    <row r="7"/>
    <row r="8"/>
    <row r="9">
      <c r="A9" s="15" t="inlineStr">
        <is>
          <t>Vyhodnotenie podľa obchodníkov</t>
        </is>
      </c>
      <c r="K9" s="15" t="inlineStr">
        <is>
          <t>Podiel obchodov podľa úrovne</t>
        </is>
      </c>
    </row>
    <row r="10"/>
    <row r="11"/>
    <row r="12"/>
    <row r="13"/>
    <row r="14">
      <c r="A14" s="1" t="inlineStr">
        <is>
          <t>Obchodník</t>
        </is>
      </c>
      <c r="B14" s="1" t="inlineStr">
        <is>
          <t>Počet obchodov</t>
        </is>
      </c>
      <c r="C14" s="1" t="inlineStr">
        <is>
          <t>Tržba bez DPH</t>
        </is>
      </c>
      <c r="D14" s="1" t="inlineStr">
        <is>
          <t>Hrubá marža</t>
        </is>
      </c>
      <c r="E14" s="1" t="inlineStr">
        <is>
          <t>Priemerná marža</t>
        </is>
      </c>
      <c r="F14" s="1" t="inlineStr">
        <is>
          <t>Celková provízia</t>
        </is>
      </c>
      <c r="K14" s="1" t="inlineStr">
        <is>
          <t>Úroveň provízie</t>
        </is>
      </c>
      <c r="L14" s="1" t="inlineStr">
        <is>
          <t>Počet obchodov</t>
        </is>
      </c>
    </row>
    <row r="15">
      <c r="A15" s="17" t="inlineStr">
        <is>
          <t>Ján Novák</t>
        </is>
      </c>
      <c r="B15" s="12">
        <f>COUNTIF('Provízie'!$C$2:$C$101,A15)</f>
        <v/>
      </c>
      <c r="C15" s="36">
        <f>SUMIF('Provízie'!$C$2:$C$101,A15,'Provízie'!$H$2:$H$101)</f>
        <v/>
      </c>
      <c r="D15" s="36">
        <f>SUMIF('Provízie'!$C$2:$C$101,A15,'Provízie'!$L$2:$L$101)</f>
        <v/>
      </c>
      <c r="E15" s="37">
        <f>IFERROR(SUMIF('Provízie'!$C$2:$C$101,A15,'Provízie'!$M$2:$M$101)/COUNTIF('Provízie'!$C$2:$C$101,A15),0)</f>
        <v/>
      </c>
      <c r="F15" s="36">
        <f>SUMIF('Provízie'!$C$2:$C$101,A15,'Provízie'!$Q$2:$Q$101)</f>
        <v/>
      </c>
      <c r="K15" s="17" t="inlineStr">
        <is>
          <t>Základná</t>
        </is>
      </c>
      <c r="L15" s="12">
        <f>COUNTIF('Provízie'!$N$2:$N$101,K15)</f>
        <v/>
      </c>
    </row>
    <row r="16">
      <c r="A16" s="24" t="inlineStr">
        <is>
          <t>Mária Kováčová</t>
        </is>
      </c>
      <c r="B16" s="25">
        <f>COUNTIF('Provízie'!$C$2:$C$101,A16)</f>
        <v/>
      </c>
      <c r="C16" s="45">
        <f>SUMIF('Provízie'!$C$2:$C$101,A16,'Provízie'!$H$2:$H$101)</f>
        <v/>
      </c>
      <c r="D16" s="45">
        <f>SUMIF('Provízie'!$C$2:$C$101,A16,'Provízie'!$L$2:$L$101)</f>
        <v/>
      </c>
      <c r="E16" s="46">
        <f>IFERROR(SUMIF('Provízie'!$C$2:$C$101,A16,'Provízie'!$M$2:$M$101)/COUNTIF('Provízie'!$C$2:$C$101,A16),0)</f>
        <v/>
      </c>
      <c r="F16" s="45">
        <f>SUMIF('Provízie'!$C$2:$C$101,A16,'Provízie'!$Q$2:$Q$101)</f>
        <v/>
      </c>
      <c r="K16" s="24" t="inlineStr">
        <is>
          <t>Strieborná</t>
        </is>
      </c>
      <c r="L16" s="25">
        <f>COUNTIF('Provízie'!$N$2:$N$101,K16)</f>
        <v/>
      </c>
    </row>
    <row r="17">
      <c r="A17" s="17" t="inlineStr">
        <is>
          <t>Peter Horváth</t>
        </is>
      </c>
      <c r="B17" s="12">
        <f>COUNTIF('Provízie'!$C$2:$C$101,A17)</f>
        <v/>
      </c>
      <c r="C17" s="36">
        <f>SUMIF('Provízie'!$C$2:$C$101,A17,'Provízie'!$H$2:$H$101)</f>
        <v/>
      </c>
      <c r="D17" s="36">
        <f>SUMIF('Provízie'!$C$2:$C$101,A17,'Provízie'!$L$2:$L$101)</f>
        <v/>
      </c>
      <c r="E17" s="37">
        <f>IFERROR(SUMIF('Provízie'!$C$2:$C$101,A17,'Provízie'!$M$2:$M$101)/COUNTIF('Provízie'!$C$2:$C$101,A17),0)</f>
        <v/>
      </c>
      <c r="F17" s="36">
        <f>SUMIF('Provízie'!$C$2:$C$101,A17,'Provízie'!$Q$2:$Q$101)</f>
        <v/>
      </c>
      <c r="K17" s="17" t="inlineStr">
        <is>
          <t>Zlatá</t>
        </is>
      </c>
      <c r="L17" s="12">
        <f>COUNTIF('Provízie'!$N$2:$N$101,K17)</f>
        <v/>
      </c>
    </row>
    <row r="18">
      <c r="A18" s="24" t="inlineStr">
        <is>
          <t>Zuzana Tóthová</t>
        </is>
      </c>
      <c r="B18" s="25">
        <f>COUNTIF('Provízie'!$C$2:$C$101,A18)</f>
        <v/>
      </c>
      <c r="C18" s="45">
        <f>SUMIF('Provízie'!$C$2:$C$101,A18,'Provízie'!$H$2:$H$101)</f>
        <v/>
      </c>
      <c r="D18" s="45">
        <f>SUMIF('Provízie'!$C$2:$C$101,A18,'Provízie'!$L$2:$L$101)</f>
        <v/>
      </c>
      <c r="E18" s="46">
        <f>IFERROR(SUMIF('Provízie'!$C$2:$C$101,A18,'Provízie'!$M$2:$M$101)/COUNTIF('Provízie'!$C$2:$C$101,A18),0)</f>
        <v/>
      </c>
      <c r="F18" s="45">
        <f>SUMIF('Provízie'!$C$2:$C$101,A18,'Provízie'!$Q$2:$Q$101)</f>
        <v/>
      </c>
      <c r="K18" s="24" t="inlineStr">
        <is>
          <t>Platinová</t>
        </is>
      </c>
      <c r="L18" s="25">
        <f>COUNTIF('Provízie'!$N$2:$N$101,K18)</f>
        <v/>
      </c>
    </row>
    <row r="19">
      <c r="A19" s="17" t="inlineStr">
        <is>
          <t>Martin Baláž</t>
        </is>
      </c>
      <c r="B19" s="12">
        <f>COUNTIF('Provízie'!$C$2:$C$101,A19)</f>
        <v/>
      </c>
      <c r="C19" s="36">
        <f>SUMIF('Provízie'!$C$2:$C$101,A19,'Provízie'!$H$2:$H$101)</f>
        <v/>
      </c>
      <c r="D19" s="36">
        <f>SUMIF('Provízie'!$C$2:$C$101,A19,'Provízie'!$L$2:$L$101)</f>
        <v/>
      </c>
      <c r="E19" s="37">
        <f>IFERROR(SUMIF('Provízie'!$C$2:$C$101,A19,'Provízie'!$M$2:$M$101)/COUNTIF('Provízie'!$C$2:$C$101,A19),0)</f>
        <v/>
      </c>
      <c r="F19" s="36">
        <f>SUMIF('Provízie'!$C$2:$C$101,A19,'Provízie'!$Q$2:$Q$101)</f>
        <v/>
      </c>
    </row>
    <row r="20">
      <c r="A20" s="24" t="inlineStr">
        <is>
          <t>Katarína Hudáková</t>
        </is>
      </c>
      <c r="B20" s="25">
        <f>COUNTIF('Provízie'!$C$2:$C$101,A20)</f>
        <v/>
      </c>
      <c r="C20" s="45">
        <f>SUMIF('Provízie'!$C$2:$C$101,A20,'Provízie'!$H$2:$H$101)</f>
        <v/>
      </c>
      <c r="D20" s="45">
        <f>SUMIF('Provízie'!$C$2:$C$101,A20,'Provízie'!$L$2:$L$101)</f>
        <v/>
      </c>
      <c r="E20" s="46">
        <f>IFERROR(SUMIF('Provízie'!$C$2:$C$101,A20,'Provízie'!$M$2:$M$101)/COUNTIF('Provízie'!$C$2:$C$101,A20),0)</f>
        <v/>
      </c>
      <c r="F20" s="45">
        <f>SUMIF('Provízie'!$C$2:$C$101,A20,'Provízie'!$Q$2:$Q$101)</f>
        <v/>
      </c>
    </row>
    <row r="21">
      <c r="A21" s="17" t="inlineStr">
        <is>
          <t>Lukáš Varga</t>
        </is>
      </c>
      <c r="B21" s="12">
        <f>COUNTIF('Provízie'!$C$2:$C$101,A21)</f>
        <v/>
      </c>
      <c r="C21" s="36">
        <f>SUMIF('Provízie'!$C$2:$C$101,A21,'Provízie'!$H$2:$H$101)</f>
        <v/>
      </c>
      <c r="D21" s="36">
        <f>SUMIF('Provízie'!$C$2:$C$101,A21,'Provízie'!$L$2:$L$101)</f>
        <v/>
      </c>
      <c r="E21" s="37">
        <f>IFERROR(SUMIF('Provízie'!$C$2:$C$101,A21,'Provízie'!$M$2:$M$101)/COUNTIF('Provízie'!$C$2:$C$101,A21),0)</f>
        <v/>
      </c>
      <c r="F21" s="36">
        <f>SUMIF('Provízie'!$C$2:$C$101,A21,'Provízie'!$Q$2:$Q$101)</f>
        <v/>
      </c>
    </row>
    <row r="22">
      <c r="A22" s="24" t="inlineStr">
        <is>
          <t>Eva Šimková</t>
        </is>
      </c>
      <c r="B22" s="25">
        <f>COUNTIF('Provízie'!$C$2:$C$101,A22)</f>
        <v/>
      </c>
      <c r="C22" s="45">
        <f>SUMIF('Provízie'!$C$2:$C$101,A22,'Provízie'!$H$2:$H$101)</f>
        <v/>
      </c>
      <c r="D22" s="45">
        <f>SUMIF('Provízie'!$C$2:$C$101,A22,'Provízie'!$L$2:$L$101)</f>
        <v/>
      </c>
      <c r="E22" s="46">
        <f>IFERROR(SUMIF('Provízie'!$C$2:$C$101,A22,'Provízie'!$M$2:$M$101)/COUNTIF('Provízie'!$C$2:$C$101,A22),0)</f>
        <v/>
      </c>
      <c r="F22" s="45">
        <f>SUMIF('Provízie'!$C$2:$C$101,A22,'Provízie'!$Q$2:$Q$101)</f>
        <v/>
      </c>
    </row>
    <row r="23">
      <c r="A23" s="17" t="inlineStr">
        <is>
          <t>Tomáš Urban</t>
        </is>
      </c>
      <c r="B23" s="12">
        <f>COUNTIF('Provízie'!$C$2:$C$101,A23)</f>
        <v/>
      </c>
      <c r="C23" s="36">
        <f>SUMIF('Provízie'!$C$2:$C$101,A23,'Provízie'!$H$2:$H$101)</f>
        <v/>
      </c>
      <c r="D23" s="36">
        <f>SUMIF('Provízie'!$C$2:$C$101,A23,'Provízie'!$L$2:$L$101)</f>
        <v/>
      </c>
      <c r="E23" s="37">
        <f>IFERROR(SUMIF('Provízie'!$C$2:$C$101,A23,'Provízie'!$M$2:$M$101)/COUNTIF('Provízie'!$C$2:$C$101,A23),0)</f>
        <v/>
      </c>
      <c r="F23" s="36">
        <f>SUMIF('Provízie'!$C$2:$C$101,A23,'Provízie'!$Q$2:$Q$101)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82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0" customHeight="1">
      <c r="A1" s="13" t="inlineStr">
        <is>
          <t>Pokyny k používaniu kalkulačky provízií</t>
        </is>
      </c>
      <c r="B1" s="38" t="n"/>
      <c r="C1" s="38" t="n"/>
      <c r="D1" s="38" t="n"/>
      <c r="E1" s="38" t="n"/>
      <c r="F1" s="39" t="n"/>
    </row>
    <row r="2"/>
    <row r="3">
      <c r="A3" s="1" t="inlineStr">
        <is>
          <t>Hárok</t>
        </is>
      </c>
      <c r="B3" s="1" t="inlineStr">
        <is>
          <t>Účel</t>
        </is>
      </c>
    </row>
    <row r="4">
      <c r="A4" s="28" t="inlineStr">
        <is>
          <t>Provízie</t>
        </is>
      </c>
      <c r="B4" s="28" t="inlineStr">
        <is>
          <t>Hlavná evidencia obchodných transakcií, marží a vypočítaných provízií.</t>
        </is>
      </c>
    </row>
    <row r="5">
      <c r="A5" s="29" t="inlineStr">
        <is>
          <t>Sadzby</t>
        </is>
      </c>
      <c r="B5" s="29" t="inlineStr">
        <is>
          <t>Upraviteľné sadzby provízií, hranice marže a nastavenia DPH.</t>
        </is>
      </c>
    </row>
    <row r="6">
      <c r="A6" s="28" t="inlineStr">
        <is>
          <t>Prehľad</t>
        </is>
      </c>
      <c r="B6" s="28" t="inlineStr">
        <is>
          <t>Dashboard so súhrnnými ukazovateľmi, tabuľkami a grafmi.</t>
        </is>
      </c>
    </row>
    <row r="7">
      <c r="A7" s="29" t="inlineStr">
        <is>
          <t>Pokyny</t>
        </is>
      </c>
      <c r="B7" s="29" t="inlineStr">
        <is>
          <t>Stručný návod na správne zadávanie a kontrolu údajov.</t>
        </is>
      </c>
    </row>
    <row r="8"/>
    <row r="9"/>
    <row r="10">
      <c r="A10" s="15" t="inlineStr">
        <is>
          <t>Pracovný postup</t>
        </is>
      </c>
    </row>
    <row r="11" ht="28" customHeight="1">
      <c r="A11" s="9" t="inlineStr">
        <is>
          <t>1. Žlté bunky obsahujú údaje určené na úpravu.</t>
        </is>
      </c>
    </row>
    <row r="12" ht="28" customHeight="1">
      <c r="A12" s="28" t="inlineStr">
        <is>
          <t>2. Zadajte dátum, obchodníka, zákazníka, faktúru, produkt, tržbu a náklady.</t>
        </is>
      </c>
    </row>
    <row r="13" ht="28" customHeight="1">
      <c r="A13" s="28" t="inlineStr">
        <is>
          <t>3. Úroveň a sadzba provízie sa vypočítajú automaticky podľa marže.</t>
        </is>
      </c>
    </row>
    <row r="14" ht="28" customHeight="1">
      <c r="A14" s="28" t="inlineStr">
        <is>
          <t>4. Pravidlá provízií upravujte v hárku „Sadzby“.</t>
        </is>
      </c>
    </row>
    <row r="15" ht="28" customHeight="1">
      <c r="A15" s="28" t="inlineStr">
        <is>
          <t>5. Pred výplatou skontrolujte stav „Schválené“ alebo „Vyplatené“.</t>
        </is>
      </c>
    </row>
    <row r="16" ht="28" customHeight="1">
      <c r="A16" s="28" t="inlineStr">
        <is>
          <t>6. Workbook pracuje s hodnotami bez DPH; štandardná sadzba DPH je upraviteľná v hárku „Sadzby“.</t>
        </is>
      </c>
    </row>
    <row r="17"/>
    <row r="18"/>
    <row r="19">
      <c r="A19" s="15" t="inlineStr">
        <is>
          <t>Kľúčové stĺpce v hárku Provízie</t>
        </is>
      </c>
    </row>
    <row r="20" ht="42" customHeight="1">
      <c r="A20" s="30" t="inlineStr">
        <is>
          <t>Vstupné údaje</t>
        </is>
      </c>
      <c r="B20" s="28" t="inlineStr">
        <is>
          <t>ID obchodu, dátum predaja, obchodník, mesto, zákazník, faktúra, produkt, tržba bez DPH, náklady, stav vyplatenia a poznámka.</t>
        </is>
      </c>
    </row>
    <row r="21" ht="42" customHeight="1">
      <c r="A21" s="31" t="inlineStr">
        <is>
          <t>Automatické výpočty</t>
        </is>
      </c>
      <c r="B21" s="29" t="inlineStr">
        <is>
          <t>DPH, tržba s DPH, hrubá marža, marža %, úroveň provízie, sadzba provízie, základ provízie a provízia.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2026-09-17T17:18:41Z</dcterms:created>
  <dcterms:modified xmlns:dcterms="http://purl.org/dc/terms/" xmlns:xsi="http://www.w3.org/2001/XMLSchema-instance" xsi:type="dcterms:W3CDTF">2026-09-17T17:18:41Z</dcterms:modified>
</cp:coreProperties>
</file>