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niha jázd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Zoznam vozidiel" sheetId="3" state="visible" r:id="rId3"/>
    <sheet xmlns:r="http://schemas.openxmlformats.org/officeDocument/2006/relationships" name="Inštrukci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3">
    <numFmt numFmtId="164" formatCode="DD.MM.YYYY"/>
    <numFmt numFmtId="165" formatCode="# ##0"/>
    <numFmt numFmtId="166" formatCode="0.0"/>
    <numFmt numFmtId="167" formatCode="# ##0.00&quot;  l&quot;"/>
    <numFmt numFmtId="168" formatCode="0.00&quot; €&quot;"/>
    <numFmt numFmtId="169" formatCode="# ##0,00&quot; €&quot;"/>
    <numFmt numFmtId="170" formatCode="0&quot;%&quot;"/>
    <numFmt numFmtId="171" formatCode="# ##0&quot; km&quot;"/>
    <numFmt numFmtId="172" formatCode="# ##0.0&quot; km&quot;"/>
    <numFmt numFmtId="173" formatCode="# ##0.0"/>
    <numFmt numFmtId="174" formatCode="# ##0.00&quot; €&quot;"/>
    <numFmt numFmtId="175" formatCode="0.00&quot;%&quot;"/>
    <numFmt numFmtId="176" formatCode="0.0&quot; l/100 km&quot;"/>
  </numFmts>
  <fonts count="10">
    <font>
      <name val="Calibri"/>
      <family val="2"/>
      <color theme="1"/>
      <sz val="11"/>
      <scheme val="minor"/>
    </font>
    <font>
      <name val="Calibri"/>
      <b val="1"/>
      <color rgb="000F766E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0F766E"/>
      <sz val="11"/>
    </font>
    <font>
      <name val="Calibri"/>
      <b val="1"/>
      <color rgb="00FFFFFF"/>
      <sz val="13"/>
    </font>
    <font>
      <name val="Calibri"/>
      <i val="1"/>
      <color rgb="000F766E"/>
      <sz val="10"/>
    </font>
  </fonts>
  <fills count="8">
    <fill>
      <patternFill/>
    </fill>
    <fill>
      <patternFill patternType="gray125"/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CFBF1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165" fontId="4" fillId="2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7" fontId="3" fillId="2" borderId="1" applyAlignment="1" pivotButton="0" quotePrefix="0" xfId="0">
      <alignment horizontal="center" vertical="center"/>
    </xf>
    <xf numFmtId="168" fontId="3" fillId="4" borderId="1" applyAlignment="1" pivotButton="0" quotePrefix="0" xfId="0">
      <alignment horizontal="center" vertical="center"/>
    </xf>
    <xf numFmtId="169" fontId="4" fillId="2" borderId="1" applyAlignment="1" pivotButton="0" quotePrefix="0" xfId="0">
      <alignment horizontal="right" vertical="center"/>
    </xf>
    <xf numFmtId="170" fontId="3" fillId="2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center" vertical="center"/>
    </xf>
    <xf numFmtId="169" fontId="4" fillId="5" borderId="1" applyAlignment="1" pivotButton="0" quotePrefix="0" xfId="0">
      <alignment horizontal="right" vertical="center"/>
    </xf>
    <xf numFmtId="170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right" vertical="center"/>
    </xf>
    <xf numFmtId="0" fontId="0" fillId="0" borderId="4" pivotButton="0" quotePrefix="0" xfId="0"/>
    <xf numFmtId="171" fontId="4" fillId="6" borderId="1" applyAlignment="1" pivotButton="0" quotePrefix="0" xfId="0">
      <alignment horizontal="center" vertical="center"/>
    </xf>
    <xf numFmtId="172" fontId="4" fillId="6" borderId="1" applyAlignment="1" pivotButton="0" quotePrefix="0" xfId="0">
      <alignment horizontal="center" vertical="center"/>
    </xf>
    <xf numFmtId="1" fontId="4" fillId="6" borderId="1" applyAlignment="1" pivotButton="0" quotePrefix="0" xfId="0">
      <alignment horizontal="center" vertical="center"/>
    </xf>
    <xf numFmtId="169" fontId="4" fillId="6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1" fontId="7" fillId="2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5" fontId="7" fillId="5" borderId="1" applyAlignment="1" pivotButton="0" quotePrefix="0" xfId="0">
      <alignment horizontal="center" vertical="center"/>
    </xf>
    <xf numFmtId="165" fontId="7" fillId="2" borderId="1" applyAlignment="1" pivotButton="0" quotePrefix="0" xfId="0">
      <alignment horizontal="center" vertical="center"/>
    </xf>
    <xf numFmtId="173" fontId="7" fillId="5" borderId="1" applyAlignment="1" pivotButton="0" quotePrefix="0" xfId="0">
      <alignment horizontal="center" vertical="center"/>
    </xf>
    <xf numFmtId="174" fontId="7" fillId="2" borderId="1" applyAlignment="1" pivotButton="0" quotePrefix="0" xfId="0">
      <alignment horizontal="center" vertical="center"/>
    </xf>
    <xf numFmtId="168" fontId="7" fillId="5" borderId="1" applyAlignment="1" pivotButton="0" quotePrefix="0" xfId="0">
      <alignment horizontal="center" vertical="center"/>
    </xf>
    <xf numFmtId="175" fontId="7" fillId="2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6" fillId="7" borderId="1" pivotButton="0" quotePrefix="0" xfId="0"/>
    <xf numFmtId="165" fontId="3" fillId="0" borderId="1" applyAlignment="1" pivotButton="0" quotePrefix="0" xfId="0">
      <alignment horizontal="left" vertical="center"/>
    </xf>
    <xf numFmtId="165" fontId="3" fillId="0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176" fontId="3" fillId="2" borderId="1" applyAlignment="1" pivotButton="0" quotePrefix="0" xfId="0">
      <alignment horizontal="center" vertical="center"/>
    </xf>
    <xf numFmtId="176" fontId="3" fillId="5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 wrapText="1"/>
    </xf>
    <xf numFmtId="0" fontId="0" fillId="0" borderId="5" pivotButton="0" quotePrefix="0" xfId="0"/>
    <xf numFmtId="164" fontId="3" fillId="2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7" fontId="3" fillId="2" borderId="1" applyAlignment="1" pivotButton="0" quotePrefix="0" xfId="0">
      <alignment horizontal="center" vertical="center"/>
    </xf>
    <xf numFmtId="168" fontId="3" fillId="4" borderId="1" applyAlignment="1" pivotButton="0" quotePrefix="0" xfId="0">
      <alignment horizontal="center" vertical="center"/>
    </xf>
    <xf numFmtId="169" fontId="4" fillId="2" borderId="1" applyAlignment="1" pivotButton="0" quotePrefix="0" xfId="0">
      <alignment horizontal="right" vertical="center"/>
    </xf>
    <xf numFmtId="170" fontId="3" fillId="2" borderId="1" applyAlignment="1" pivotButton="0" quotePrefix="0" xfId="0">
      <alignment horizontal="center" vertical="center"/>
    </xf>
    <xf numFmtId="164" fontId="3" fillId="5" borderId="1" applyAlignment="1" pivotButton="0" quotePrefix="0" xfId="0">
      <alignment horizontal="center" vertical="center"/>
    </xf>
    <xf numFmtId="167" fontId="3" fillId="5" borderId="1" applyAlignment="1" pivotButton="0" quotePrefix="0" xfId="0">
      <alignment horizontal="center" vertical="center"/>
    </xf>
    <xf numFmtId="169" fontId="4" fillId="5" borderId="1" applyAlignment="1" pivotButton="0" quotePrefix="0" xfId="0">
      <alignment horizontal="right" vertical="center"/>
    </xf>
    <xf numFmtId="170" fontId="3" fillId="5" borderId="1" applyAlignment="1" pivotButton="0" quotePrefix="0" xfId="0">
      <alignment horizontal="center" vertical="center"/>
    </xf>
    <xf numFmtId="171" fontId="4" fillId="6" borderId="1" applyAlignment="1" pivotButton="0" quotePrefix="0" xfId="0">
      <alignment horizontal="center" vertical="center"/>
    </xf>
    <xf numFmtId="172" fontId="4" fillId="6" borderId="1" applyAlignment="1" pivotButton="0" quotePrefix="0" xfId="0">
      <alignment horizontal="center" vertical="center"/>
    </xf>
    <xf numFmtId="169" fontId="4" fillId="6" borderId="1" applyAlignment="1" pivotButton="0" quotePrefix="0" xfId="0">
      <alignment horizontal="center" vertical="center"/>
    </xf>
    <xf numFmtId="173" fontId="7" fillId="5" borderId="1" applyAlignment="1" pivotButton="0" quotePrefix="0" xfId="0">
      <alignment horizontal="center" vertical="center"/>
    </xf>
    <xf numFmtId="174" fontId="7" fillId="2" borderId="1" applyAlignment="1" pivotButton="0" quotePrefix="0" xfId="0">
      <alignment horizontal="center" vertical="center"/>
    </xf>
    <xf numFmtId="168" fontId="7" fillId="5" borderId="1" applyAlignment="1" pivotButton="0" quotePrefix="0" xfId="0">
      <alignment horizontal="center" vertical="center"/>
    </xf>
    <xf numFmtId="175" fontId="7" fillId="2" borderId="1" applyAlignment="1" pivotButton="0" quotePrefix="0" xfId="0">
      <alignment horizontal="center" vertical="center"/>
    </xf>
    <xf numFmtId="176" fontId="3" fillId="2" borderId="1" applyAlignment="1" pivotButton="0" quotePrefix="0" xfId="0">
      <alignment horizontal="center" vertical="center"/>
    </xf>
    <xf numFmtId="176" fontId="3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Najazdené km podľa vodiča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'Prehľad'!$A$16:$A$23</f>
            </numRef>
          </cat>
          <val>
            <numRef>
              <f>'Prehľad'!$B$16:$B$23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Vodič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Kilometre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Služobné vs. Súkromné jazdy (km)</a:t>
            </a:r>
          </a:p>
        </rich>
      </tx>
    </title>
    <plotArea>
      <pieChart>
        <varyColors val="1"/>
        <ser>
          <idx val="0"/>
          <order val="0"/>
          <tx>
            <strRef>
              <f>'Prehľad'!B25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'Prehľad'!$A$26:$A$27</f>
            </numRef>
          </cat>
          <val>
            <numRef>
              <f>'Prehľad'!$B$26:$B$27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4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22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6" customWidth="1" min="2" max="2"/>
    <col width="11" customWidth="1" min="3" max="3"/>
    <col width="18" customWidth="1" min="4" max="4"/>
    <col width="22" customWidth="1" min="5" max="5"/>
    <col width="16" customWidth="1" min="6" max="6"/>
    <col width="16" customWidth="1" min="7" max="7"/>
    <col width="14" customWidth="1" min="8" max="8"/>
    <col width="14" customWidth="1" min="9" max="9"/>
    <col width="12" customWidth="1" min="10" max="10"/>
    <col width="11" customWidth="1" min="11" max="11"/>
    <col width="12" customWidth="1" min="12" max="12"/>
    <col width="11" customWidth="1" min="13" max="13"/>
    <col width="12" customWidth="1" min="14" max="14"/>
    <col width="14" customWidth="1" min="15" max="15"/>
    <col width="13" customWidth="1" min="16" max="16"/>
    <col width="14" customWidth="1" min="17" max="17"/>
    <col width="20" customWidth="1" min="18" max="18"/>
  </cols>
  <sheetData>
    <row r="1" ht="28" customHeight="1">
      <c r="A1" s="1" t="inlineStr">
        <is>
          <t>Kniha jázd – evidencia jázd vozidla</t>
        </is>
      </c>
      <c r="B1" s="49" t="n"/>
      <c r="C1" s="49" t="n"/>
      <c r="D1" s="49" t="n"/>
      <c r="E1" s="49" t="n"/>
      <c r="F1" s="49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21" t="n"/>
    </row>
    <row r="2" ht="32" customHeight="1">
      <c r="A2" s="2" t="inlineStr">
        <is>
          <t>Dátum</t>
        </is>
      </c>
      <c r="B2" s="2" t="inlineStr">
        <is>
          <t>Vozidlo</t>
        </is>
      </c>
      <c r="C2" s="2" t="inlineStr">
        <is>
          <t>ŠPZ</t>
        </is>
      </c>
      <c r="D2" s="2" t="inlineStr">
        <is>
          <t>Vodič</t>
        </is>
      </c>
      <c r="E2" s="2" t="inlineStr">
        <is>
          <t>Účel jazdy</t>
        </is>
      </c>
      <c r="F2" s="2" t="inlineStr">
        <is>
          <t>Trasa od</t>
        </is>
      </c>
      <c r="G2" s="2" t="inlineStr">
        <is>
          <t>Trasa do</t>
        </is>
      </c>
      <c r="H2" s="2" t="inlineStr">
        <is>
          <t>Tachometer od
(km)</t>
        </is>
      </c>
      <c r="I2" s="2" t="inlineStr">
        <is>
          <t>Tachometer do
(km)</t>
        </is>
      </c>
      <c r="J2" s="2" t="inlineStr">
        <is>
          <t>Najazdené km</t>
        </is>
      </c>
      <c r="K2" s="2" t="inlineStr">
        <is>
          <t>Spotreba
l/100 km</t>
        </is>
      </c>
      <c r="L2" s="2" t="inlineStr">
        <is>
          <t>Spotrebované
litre</t>
        </is>
      </c>
      <c r="M2" s="2" t="inlineStr">
        <is>
          <t>Cena za
liter €</t>
        </is>
      </c>
      <c r="N2" s="2" t="inlineStr">
        <is>
          <t>Náklad
PHM €</t>
        </is>
      </c>
      <c r="O2" s="2" t="inlineStr">
        <is>
          <t>Typ jazdy</t>
        </is>
      </c>
      <c r="P2" s="2" t="inlineStr">
        <is>
          <t>Súkromná /
služobná</t>
        </is>
      </c>
      <c r="Q2" s="2" t="inlineStr">
        <is>
          <t>DPH
Odpočítateľná %</t>
        </is>
      </c>
      <c r="R2" s="2" t="inlineStr">
        <is>
          <t>Poznámka</t>
        </is>
      </c>
    </row>
    <row r="3" ht="18" customHeight="1">
      <c r="A3" s="50" t="n">
        <v>46189</v>
      </c>
      <c r="B3" s="4" t="inlineStr">
        <is>
          <t>Škoda Octavia</t>
        </is>
      </c>
      <c r="C3" s="4" t="inlineStr">
        <is>
          <t>BA123XY</t>
        </is>
      </c>
      <c r="D3" s="5" t="inlineStr">
        <is>
          <t>Ján Novák</t>
        </is>
      </c>
      <c r="E3" s="5" t="inlineStr">
        <is>
          <t>Návšteva klienta</t>
        </is>
      </c>
      <c r="F3" s="5" t="inlineStr">
        <is>
          <t>Bratislava</t>
        </is>
      </c>
      <c r="G3" s="5" t="inlineStr">
        <is>
          <t>Trnava</t>
        </is>
      </c>
      <c r="H3" s="6" t="n">
        <v>125430</v>
      </c>
      <c r="I3" s="6" t="n">
        <v>125612</v>
      </c>
      <c r="J3" s="7">
        <f>I3-H3</f>
        <v/>
      </c>
      <c r="K3" s="51" t="n">
        <v>6.5</v>
      </c>
      <c r="L3" s="52">
        <f>IFERROR(J3*K3/100,0)</f>
        <v/>
      </c>
      <c r="M3" s="53" t="n">
        <v>1.72</v>
      </c>
      <c r="N3" s="54">
        <f>IFERROR(L3*M3,0)</f>
        <v/>
      </c>
      <c r="O3" s="4" t="inlineStr">
        <is>
          <t>Osobná</t>
        </is>
      </c>
      <c r="P3" s="4" t="inlineStr">
        <is>
          <t>služobná</t>
        </is>
      </c>
      <c r="Q3" s="55">
        <f>IF(P3="služobná",20,0)</f>
        <v/>
      </c>
      <c r="R3" s="5" t="inlineStr">
        <is>
          <t>Klient ABC s.r.o.</t>
        </is>
      </c>
    </row>
    <row r="4" ht="18" customHeight="1">
      <c r="A4" s="56" t="n">
        <v>46190</v>
      </c>
      <c r="B4" s="14" t="inlineStr">
        <is>
          <t>Kia Ceed</t>
        </is>
      </c>
      <c r="C4" s="14" t="inlineStr">
        <is>
          <t>TT456AB</t>
        </is>
      </c>
      <c r="D4" s="15" t="inlineStr">
        <is>
          <t>Mária Kováčová</t>
        </is>
      </c>
      <c r="E4" s="15" t="inlineStr">
        <is>
          <t>Odvoz dokumentov</t>
        </is>
      </c>
      <c r="F4" s="15" t="inlineStr">
        <is>
          <t>Trnava</t>
        </is>
      </c>
      <c r="G4" s="15" t="inlineStr">
        <is>
          <t>Nitra</t>
        </is>
      </c>
      <c r="H4" s="6" t="n">
        <v>87210</v>
      </c>
      <c r="I4" s="6" t="n">
        <v>87285</v>
      </c>
      <c r="J4" s="16">
        <f>I4-H4</f>
        <v/>
      </c>
      <c r="K4" s="51" t="n">
        <v>5.8</v>
      </c>
      <c r="L4" s="57">
        <f>IFERROR(J4*K4/100,0)</f>
        <v/>
      </c>
      <c r="M4" s="53" t="n">
        <v>1.68</v>
      </c>
      <c r="N4" s="58">
        <f>IFERROR(L4*M4,0)</f>
        <v/>
      </c>
      <c r="O4" s="14" t="inlineStr">
        <is>
          <t>Osobná</t>
        </is>
      </c>
      <c r="P4" s="14" t="inlineStr">
        <is>
          <t>služobná</t>
        </is>
      </c>
      <c r="Q4" s="59">
        <f>IF(P4="služobná",20,0)</f>
        <v/>
      </c>
      <c r="R4" s="15" t="inlineStr">
        <is>
          <t>Zmluvy pre pobočku</t>
        </is>
      </c>
    </row>
    <row r="5" ht="18" customHeight="1">
      <c r="A5" s="50" t="n">
        <v>46191</v>
      </c>
      <c r="B5" s="4" t="inlineStr">
        <is>
          <t>Toyota Corolla</t>
        </is>
      </c>
      <c r="C5" s="4" t="inlineStr">
        <is>
          <t>KE789CD</t>
        </is>
      </c>
      <c r="D5" s="5" t="inlineStr">
        <is>
          <t>Peter Horváth</t>
        </is>
      </c>
      <c r="E5" s="5" t="inlineStr">
        <is>
          <t>Rodinná cesta</t>
        </is>
      </c>
      <c r="F5" s="5" t="inlineStr">
        <is>
          <t>Košice</t>
        </is>
      </c>
      <c r="G5" s="5" t="inlineStr">
        <is>
          <t>Prešov</t>
        </is>
      </c>
      <c r="H5" s="6" t="n">
        <v>54320</v>
      </c>
      <c r="I5" s="6" t="n">
        <v>54396</v>
      </c>
      <c r="J5" s="7">
        <f>I5-H5</f>
        <v/>
      </c>
      <c r="K5" s="51" t="n">
        <v>6.2</v>
      </c>
      <c r="L5" s="52">
        <f>IFERROR(J5*K5/100,0)</f>
        <v/>
      </c>
      <c r="M5" s="53" t="n">
        <v>1.75</v>
      </c>
      <c r="N5" s="54">
        <f>IFERROR(L5*M5,0)</f>
        <v/>
      </c>
      <c r="O5" s="4" t="inlineStr">
        <is>
          <t>Osobná</t>
        </is>
      </c>
      <c r="P5" s="4" t="inlineStr">
        <is>
          <t>súkromná</t>
        </is>
      </c>
      <c r="Q5" s="55">
        <f>IF(P5="služobná",20,0)</f>
        <v/>
      </c>
      <c r="R5" s="5" t="inlineStr">
        <is>
          <t>Víkend s rodinou</t>
        </is>
      </c>
    </row>
    <row r="6" ht="18" customHeight="1">
      <c r="A6" s="56" t="n">
        <v>46192</v>
      </c>
      <c r="B6" s="14" t="inlineStr">
        <is>
          <t>Renault Clio</t>
        </is>
      </c>
      <c r="C6" s="14" t="inlineStr">
        <is>
          <t>ZA321EF</t>
        </is>
      </c>
      <c r="D6" s="15" t="inlineStr">
        <is>
          <t>Zuzana Tóthová</t>
        </is>
      </c>
      <c r="E6" s="15" t="inlineStr">
        <is>
          <t>Servisné stretnutie</t>
        </is>
      </c>
      <c r="F6" s="15" t="inlineStr">
        <is>
          <t>Žilina</t>
        </is>
      </c>
      <c r="G6" s="15" t="inlineStr">
        <is>
          <t>Martin</t>
        </is>
      </c>
      <c r="H6" s="6" t="n">
        <v>33140</v>
      </c>
      <c r="I6" s="6" t="n">
        <v>33200</v>
      </c>
      <c r="J6" s="16">
        <f>I6-H6</f>
        <v/>
      </c>
      <c r="K6" s="51" t="n">
        <v>5.2</v>
      </c>
      <c r="L6" s="57">
        <f>IFERROR(J6*K6/100,0)</f>
        <v/>
      </c>
      <c r="M6" s="53" t="n">
        <v>1.65</v>
      </c>
      <c r="N6" s="58">
        <f>IFERROR(L6*M6,0)</f>
        <v/>
      </c>
      <c r="O6" s="14" t="inlineStr">
        <is>
          <t>Osobná</t>
        </is>
      </c>
      <c r="P6" s="14" t="inlineStr">
        <is>
          <t>služobná</t>
        </is>
      </c>
      <c r="Q6" s="59">
        <f>IF(P6="služobná",20,0)</f>
        <v/>
      </c>
      <c r="R6" s="15" t="inlineStr">
        <is>
          <t>Stretnutie s technikom</t>
        </is>
      </c>
    </row>
    <row r="7" ht="18" customHeight="1">
      <c r="A7" s="50" t="n">
        <v>46193</v>
      </c>
      <c r="B7" s="4" t="inlineStr">
        <is>
          <t>Škoda Fabia</t>
        </is>
      </c>
      <c r="C7" s="4" t="inlineStr">
        <is>
          <t>PO654GH</t>
        </is>
      </c>
      <c r="D7" s="5" t="inlineStr">
        <is>
          <t>Martin Baláž</t>
        </is>
      </c>
      <c r="E7" s="5" t="inlineStr">
        <is>
          <t>Obchodné rokovanie</t>
        </is>
      </c>
      <c r="F7" s="5" t="inlineStr">
        <is>
          <t>Prešov</t>
        </is>
      </c>
      <c r="G7" s="5" t="inlineStr">
        <is>
          <t>Poprad</t>
        </is>
      </c>
      <c r="H7" s="6" t="n">
        <v>21870</v>
      </c>
      <c r="I7" s="6" t="n">
        <v>21940</v>
      </c>
      <c r="J7" s="7">
        <f>I7-H7</f>
        <v/>
      </c>
      <c r="K7" s="51" t="n">
        <v>5.5</v>
      </c>
      <c r="L7" s="52">
        <f>IFERROR(J7*K7/100,0)</f>
        <v/>
      </c>
      <c r="M7" s="53" t="n">
        <v>1.7</v>
      </c>
      <c r="N7" s="54">
        <f>IFERROR(L7*M7,0)</f>
        <v/>
      </c>
      <c r="O7" s="4" t="inlineStr">
        <is>
          <t>Osobná</t>
        </is>
      </c>
      <c r="P7" s="4" t="inlineStr">
        <is>
          <t>služobná</t>
        </is>
      </c>
      <c r="Q7" s="55">
        <f>IF(P7="služobná",20,0)</f>
        <v/>
      </c>
      <c r="R7" s="5" t="inlineStr">
        <is>
          <t>Partner firma XY</t>
        </is>
      </c>
    </row>
    <row r="8" ht="18" customHeight="1">
      <c r="A8" s="56" t="n">
        <v>46194</v>
      </c>
      <c r="B8" s="14" t="inlineStr">
        <is>
          <t>Hyundai i30</t>
        </is>
      </c>
      <c r="C8" s="14" t="inlineStr">
        <is>
          <t>BB987IJ</t>
        </is>
      </c>
      <c r="D8" s="15" t="inlineStr">
        <is>
          <t>Katarína Hudáková</t>
        </is>
      </c>
      <c r="E8" s="15" t="inlineStr">
        <is>
          <t>Nákup</t>
        </is>
      </c>
      <c r="F8" s="15" t="inlineStr">
        <is>
          <t>Banská Bystrica</t>
        </is>
      </c>
      <c r="G8" s="15" t="inlineStr">
        <is>
          <t>Zvolen</t>
        </is>
      </c>
      <c r="H8" s="6" t="n">
        <v>61500</v>
      </c>
      <c r="I8" s="6" t="n">
        <v>61525</v>
      </c>
      <c r="J8" s="16">
        <f>I8-H8</f>
        <v/>
      </c>
      <c r="K8" s="51" t="n">
        <v>6.8</v>
      </c>
      <c r="L8" s="57">
        <f>IFERROR(J8*K8/100,0)</f>
        <v/>
      </c>
      <c r="M8" s="53" t="n">
        <v>1.73</v>
      </c>
      <c r="N8" s="58">
        <f>IFERROR(L8*M8,0)</f>
        <v/>
      </c>
      <c r="O8" s="14" t="inlineStr">
        <is>
          <t>Osobná</t>
        </is>
      </c>
      <c r="P8" s="14" t="inlineStr">
        <is>
          <t>súkromná</t>
        </is>
      </c>
      <c r="Q8" s="59">
        <f>IF(P8="služobná",20,0)</f>
        <v/>
      </c>
      <c r="R8" s="15" t="inlineStr">
        <is>
          <t>Osobný nákup</t>
        </is>
      </c>
    </row>
    <row r="9" ht="18" customHeight="1">
      <c r="A9" s="50" t="n">
        <v>46195</v>
      </c>
      <c r="B9" s="4" t="inlineStr">
        <is>
          <t>VW Golf</t>
        </is>
      </c>
      <c r="C9" s="4" t="inlineStr">
        <is>
          <t>TN246KL</t>
        </is>
      </c>
      <c r="D9" s="5" t="inlineStr">
        <is>
          <t>Lukáš Varga</t>
        </is>
      </c>
      <c r="E9" s="5" t="inlineStr">
        <is>
          <t>Školenie</t>
        </is>
      </c>
      <c r="F9" s="5" t="inlineStr">
        <is>
          <t>Trenčín</t>
        </is>
      </c>
      <c r="G9" s="5" t="inlineStr">
        <is>
          <t>Bratislava</t>
        </is>
      </c>
      <c r="H9" s="6" t="n">
        <v>48200</v>
      </c>
      <c r="I9" s="6" t="n">
        <v>48315</v>
      </c>
      <c r="J9" s="7">
        <f>I9-H9</f>
        <v/>
      </c>
      <c r="K9" s="51" t="n">
        <v>6</v>
      </c>
      <c r="L9" s="52">
        <f>IFERROR(J9*K9/100,0)</f>
        <v/>
      </c>
      <c r="M9" s="53" t="n">
        <v>1.71</v>
      </c>
      <c r="N9" s="54">
        <f>IFERROR(L9*M9,0)</f>
        <v/>
      </c>
      <c r="O9" s="4" t="inlineStr">
        <is>
          <t>Osobná</t>
        </is>
      </c>
      <c r="P9" s="4" t="inlineStr">
        <is>
          <t>služobná</t>
        </is>
      </c>
      <c r="Q9" s="55">
        <f>IF(P9="služobná",20,0)</f>
        <v/>
      </c>
      <c r="R9" s="5" t="inlineStr">
        <is>
          <t>Interné školenie</t>
        </is>
      </c>
    </row>
    <row r="10" ht="18" customHeight="1">
      <c r="A10" s="56" t="n">
        <v>46196</v>
      </c>
      <c r="B10" s="14" t="inlineStr">
        <is>
          <t>Ford Focus</t>
        </is>
      </c>
      <c r="C10" s="14" t="inlineStr">
        <is>
          <t>NR135MN</t>
        </is>
      </c>
      <c r="D10" s="15" t="inlineStr">
        <is>
          <t>Eva Šimková</t>
        </is>
      </c>
      <c r="E10" s="15" t="inlineStr">
        <is>
          <t>Audit u klienta</t>
        </is>
      </c>
      <c r="F10" s="15" t="inlineStr">
        <is>
          <t>Nitra</t>
        </is>
      </c>
      <c r="G10" s="15" t="inlineStr">
        <is>
          <t>Bratislava</t>
        </is>
      </c>
      <c r="H10" s="6" t="n">
        <v>72100</v>
      </c>
      <c r="I10" s="6" t="n">
        <v>72185</v>
      </c>
      <c r="J10" s="16">
        <f>I10-H10</f>
        <v/>
      </c>
      <c r="K10" s="51" t="n">
        <v>6.3</v>
      </c>
      <c r="L10" s="57">
        <f>IFERROR(J10*K10/100,0)</f>
        <v/>
      </c>
      <c r="M10" s="53" t="n">
        <v>1.69</v>
      </c>
      <c r="N10" s="58">
        <f>IFERROR(L10*M10,0)</f>
        <v/>
      </c>
      <c r="O10" s="14" t="inlineStr">
        <is>
          <t>Osobná</t>
        </is>
      </c>
      <c r="P10" s="14" t="inlineStr">
        <is>
          <t>služobná</t>
        </is>
      </c>
      <c r="Q10" s="59">
        <f>IF(P10="služobná",20,0)</f>
        <v/>
      </c>
      <c r="R10" s="15" t="inlineStr">
        <is>
          <t>Ročný audit</t>
        </is>
      </c>
    </row>
    <row r="11" ht="18" customHeight="1">
      <c r="A11" s="50" t="n">
        <v>46197</v>
      </c>
      <c r="B11" s="4" t="inlineStr">
        <is>
          <t>Škoda Octavia</t>
        </is>
      </c>
      <c r="C11" s="4" t="inlineStr">
        <is>
          <t>BA123XY</t>
        </is>
      </c>
      <c r="D11" s="5" t="inlineStr">
        <is>
          <t>Ján Novák</t>
        </is>
      </c>
      <c r="E11" s="5" t="inlineStr">
        <is>
          <t>Pracovná cesta</t>
        </is>
      </c>
      <c r="F11" s="5" t="inlineStr">
        <is>
          <t>Bratislava</t>
        </is>
      </c>
      <c r="G11" s="5" t="inlineStr">
        <is>
          <t>Košice</t>
        </is>
      </c>
      <c r="H11" s="6" t="n">
        <v>125612</v>
      </c>
      <c r="I11" s="6" t="n">
        <v>126030</v>
      </c>
      <c r="J11" s="7">
        <f>I11-H11</f>
        <v/>
      </c>
      <c r="K11" s="51" t="n">
        <v>6.5</v>
      </c>
      <c r="L11" s="52">
        <f>IFERROR(J11*K11/100,0)</f>
        <v/>
      </c>
      <c r="M11" s="53" t="n">
        <v>1.72</v>
      </c>
      <c r="N11" s="54">
        <f>IFERROR(L11*M11,0)</f>
        <v/>
      </c>
      <c r="O11" s="4" t="inlineStr">
        <is>
          <t>Osobná</t>
        </is>
      </c>
      <c r="P11" s="4" t="inlineStr">
        <is>
          <t>služobná</t>
        </is>
      </c>
      <c r="Q11" s="55">
        <f>IF(P11="služobná",20,0)</f>
        <v/>
      </c>
      <c r="R11" s="5" t="inlineStr">
        <is>
          <t>Konferencia východ</t>
        </is>
      </c>
    </row>
    <row r="12" ht="8" customHeight="1"/>
    <row r="13" ht="20" customHeight="1">
      <c r="H13" s="20" t="inlineStr">
        <is>
          <t>Spolu km:</t>
        </is>
      </c>
      <c r="I13" s="21" t="n"/>
      <c r="J13" s="60">
        <f>SUM(J3:J11)</f>
        <v/>
      </c>
    </row>
    <row r="14" ht="20" customHeight="1">
      <c r="H14" s="20" t="inlineStr">
        <is>
          <t>Priemer km/jazda:</t>
        </is>
      </c>
      <c r="I14" s="21" t="n"/>
      <c r="J14" s="61">
        <f>IFERROR(AVERAGE(J3:J11),0)</f>
        <v/>
      </c>
    </row>
    <row r="15" ht="20" customHeight="1">
      <c r="H15" s="20" t="inlineStr">
        <is>
          <t>Počet služobných jázd:</t>
        </is>
      </c>
      <c r="I15" s="21" t="n"/>
      <c r="J15" s="24">
        <f>COUNTIF(P3:P11,"služobná")</f>
        <v/>
      </c>
    </row>
    <row r="16" ht="20" customHeight="1">
      <c r="H16" s="20" t="inlineStr">
        <is>
          <t>Počet súkromných jázd:</t>
        </is>
      </c>
      <c r="I16" s="21" t="n"/>
      <c r="J16" s="24">
        <f>COUNTIF(P3:P11,"súkromná")</f>
        <v/>
      </c>
    </row>
    <row r="17" ht="20" customHeight="1">
      <c r="H17" s="20" t="inlineStr">
        <is>
          <t>Celkové náklady PHM:</t>
        </is>
      </c>
      <c r="I17" s="21" t="n"/>
      <c r="J17" s="62">
        <f>SUM(N3:N11)</f>
        <v/>
      </c>
    </row>
  </sheetData>
  <mergeCells count="6">
    <mergeCell ref="A1:R1"/>
    <mergeCell ref="H13:I13"/>
    <mergeCell ref="H14:I14"/>
    <mergeCell ref="H15:I15"/>
    <mergeCell ref="H16:I16"/>
    <mergeCell ref="H17:I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0" customWidth="1" min="3" max="3"/>
    <col width="34" customWidth="1" min="4" max="4"/>
  </cols>
  <sheetData>
    <row r="1" ht="30" customHeight="1">
      <c r="A1" s="26" t="inlineStr">
        <is>
          <t>Prehľad – Manažérsky dashboard knihy jázd</t>
        </is>
      </c>
      <c r="B1" s="49" t="n"/>
      <c r="C1" s="49" t="n"/>
      <c r="D1" s="49" t="n"/>
      <c r="E1" s="49" t="n"/>
      <c r="F1" s="49" t="n"/>
      <c r="G1" s="49" t="n"/>
      <c r="H1" s="21" t="n"/>
    </row>
    <row r="2"/>
    <row r="3" ht="22" customHeight="1">
      <c r="A3" s="27" t="inlineStr">
        <is>
          <t>Kľúčové ukazovatele (KPI)</t>
        </is>
      </c>
      <c r="B3" s="49" t="n"/>
      <c r="C3" s="49" t="n"/>
      <c r="D3" s="21" t="n"/>
    </row>
    <row r="4" ht="20" customHeight="1">
      <c r="A4" s="28" t="inlineStr">
        <is>
          <t>Ukazovateľ</t>
        </is>
      </c>
      <c r="B4" s="28" t="inlineStr">
        <is>
          <t>Hodnota</t>
        </is>
      </c>
      <c r="C4" s="28" t="inlineStr">
        <is>
          <t>Jednotka</t>
        </is>
      </c>
      <c r="D4" s="28" t="inlineStr">
        <is>
          <t>Poznámka</t>
        </is>
      </c>
    </row>
    <row r="5" ht="20" customHeight="1">
      <c r="A5" s="29" t="inlineStr">
        <is>
          <t>Celkový počet jázd</t>
        </is>
      </c>
      <c r="B5" s="30">
        <f>COUNTA('Kniha jázd'!A3:A11)</f>
        <v/>
      </c>
      <c r="C5" s="4" t="inlineStr">
        <is>
          <t>jázd</t>
        </is>
      </c>
      <c r="D5" s="5" t="inlineStr">
        <is>
          <t>Počet zaznamenaných jázd</t>
        </is>
      </c>
    </row>
    <row r="6" ht="20" customHeight="1">
      <c r="A6" s="31" t="inlineStr">
        <is>
          <t>Služobné km</t>
        </is>
      </c>
      <c r="B6" s="32">
        <f>IFERROR(SUMIF('Kniha jázd'!P3:P11,"služobná",'Kniha jázd'!J3:J11),0)</f>
        <v/>
      </c>
      <c r="C6" s="14" t="inlineStr">
        <is>
          <t>km</t>
        </is>
      </c>
      <c r="D6" s="15" t="inlineStr">
        <is>
          <t>Súčet km pre služobné jazdy</t>
        </is>
      </c>
    </row>
    <row r="7" ht="20" customHeight="1">
      <c r="A7" s="29" t="inlineStr">
        <is>
          <t>Súkromné km</t>
        </is>
      </c>
      <c r="B7" s="33">
        <f>IFERROR(SUMIF('Kniha jázd'!P3:P11,"súkromná",'Kniha jázd'!J3:J11),0)</f>
        <v/>
      </c>
      <c r="C7" s="4" t="inlineStr">
        <is>
          <t>km</t>
        </is>
      </c>
      <c r="D7" s="5" t="inlineStr">
        <is>
          <t>Súčet km pre súkromné jazdy</t>
        </is>
      </c>
    </row>
    <row r="8" ht="20" customHeight="1">
      <c r="A8" s="31" t="inlineStr">
        <is>
          <t>Priemerná dĺžka jazdy</t>
        </is>
      </c>
      <c r="B8" s="63">
        <f>IFERROR(AVERAGE('Kniha jázd'!J3:J11),0)</f>
        <v/>
      </c>
      <c r="C8" s="14" t="inlineStr">
        <is>
          <t>km</t>
        </is>
      </c>
      <c r="D8" s="15" t="inlineStr">
        <is>
          <t>Priemer km na jazdu</t>
        </is>
      </c>
    </row>
    <row r="9" ht="20" customHeight="1">
      <c r="A9" s="29" t="inlineStr">
        <is>
          <t>Celkové náklady na PHM</t>
        </is>
      </c>
      <c r="B9" s="64">
        <f>IFERROR(SUM('Kniha jázd'!N3:N11),0)</f>
        <v/>
      </c>
      <c r="C9" s="4" t="inlineStr">
        <is>
          <t>€</t>
        </is>
      </c>
      <c r="D9" s="5" t="inlineStr">
        <is>
          <t>Suma všetkých nákladov na pohonné hmoty</t>
        </is>
      </c>
    </row>
    <row r="10" ht="20" customHeight="1">
      <c r="A10" s="31" t="inlineStr">
        <is>
          <t>Priemerná cena za 1 km</t>
        </is>
      </c>
      <c r="B10" s="65">
        <f>IFERROR(B9/B6,0)</f>
        <v/>
      </c>
      <c r="C10" s="14" t="inlineStr">
        <is>
          <t>€/km</t>
        </is>
      </c>
      <c r="D10" s="15" t="inlineStr">
        <is>
          <t>Náklady PHM / Služobné km</t>
        </is>
      </c>
    </row>
    <row r="11" ht="20" customHeight="1">
      <c r="A11" s="29" t="inlineStr">
        <is>
          <t>Podiel služobných jázd</t>
        </is>
      </c>
      <c r="B11" s="66">
        <f>IFERROR(COUNTIF('Kniha jázd'!P3:P11,"služobná")/COUNTA('Kniha jázd'!A3:A11),0)</f>
        <v/>
      </c>
      <c r="C11" s="4" t="inlineStr">
        <is>
          <t>%</t>
        </is>
      </c>
      <c r="D11" s="5" t="inlineStr">
        <is>
          <t>Percento služobných jázd z celku</t>
        </is>
      </c>
    </row>
    <row r="12"/>
    <row r="13"/>
    <row r="14" ht="22" customHeight="1">
      <c r="A14" s="27" t="inlineStr">
        <is>
          <t>Najazdené km podľa vodiča</t>
        </is>
      </c>
      <c r="B14" s="49" t="n"/>
      <c r="C14" s="21" t="n"/>
    </row>
    <row r="15">
      <c r="A15" s="28" t="inlineStr">
        <is>
          <t>Vodič</t>
        </is>
      </c>
      <c r="B15" s="28" t="inlineStr">
        <is>
          <t>Km</t>
        </is>
      </c>
    </row>
    <row r="16" ht="18" customHeight="1">
      <c r="A16" s="5" t="inlineStr">
        <is>
          <t>Ján Novák</t>
        </is>
      </c>
      <c r="B16" s="38">
        <f>IFERROR(SUMIF('Kniha jázd'!D3:D11,"Ján Novák",'Kniha jázd'!J3:J11),0)</f>
        <v/>
      </c>
    </row>
    <row r="17" ht="18" customHeight="1">
      <c r="A17" s="15" t="inlineStr">
        <is>
          <t>Mária Kováčová</t>
        </is>
      </c>
      <c r="B17" s="39">
        <f>IFERROR(SUMIF('Kniha jázd'!D3:D11,"Mária Kováčová",'Kniha jázd'!J3:J11),0)</f>
        <v/>
      </c>
    </row>
    <row r="18" ht="18" customHeight="1">
      <c r="A18" s="5" t="inlineStr">
        <is>
          <t>Peter Horváth</t>
        </is>
      </c>
      <c r="B18" s="38">
        <f>IFERROR(SUMIF('Kniha jázd'!D3:D11,"Peter Horváth",'Kniha jázd'!J3:J11),0)</f>
        <v/>
      </c>
    </row>
    <row r="19" ht="18" customHeight="1">
      <c r="A19" s="15" t="inlineStr">
        <is>
          <t>Zuzana Tóthová</t>
        </is>
      </c>
      <c r="B19" s="39">
        <f>IFERROR(SUMIF('Kniha jázd'!D3:D11,"Zuzana Tóthová",'Kniha jázd'!J3:J11),0)</f>
        <v/>
      </c>
    </row>
    <row r="20" ht="18" customHeight="1">
      <c r="A20" s="5" t="inlineStr">
        <is>
          <t>Martin Baláž</t>
        </is>
      </c>
      <c r="B20" s="38">
        <f>IFERROR(SUMIF('Kniha jázd'!D3:D11,"Martin Baláž",'Kniha jázd'!J3:J11),0)</f>
        <v/>
      </c>
    </row>
    <row r="21" ht="18" customHeight="1">
      <c r="A21" s="15" t="inlineStr">
        <is>
          <t>Katarína Hudáková</t>
        </is>
      </c>
      <c r="B21" s="39">
        <f>IFERROR(SUMIF('Kniha jázd'!D3:D11,"Katarína Hudáková",'Kniha jázd'!J3:J11),0)</f>
        <v/>
      </c>
    </row>
    <row r="22" ht="18" customHeight="1">
      <c r="A22" s="5" t="inlineStr">
        <is>
          <t>Lukáš Varga</t>
        </is>
      </c>
      <c r="B22" s="38">
        <f>IFERROR(SUMIF('Kniha jázd'!D3:D11,"Lukáš Varga",'Kniha jázd'!J3:J11),0)</f>
        <v/>
      </c>
    </row>
    <row r="23" ht="18" customHeight="1">
      <c r="A23" s="15" t="inlineStr">
        <is>
          <t>Eva Šimková</t>
        </is>
      </c>
      <c r="B23" s="39">
        <f>IFERROR(SUMIF('Kniha jázd'!D3:D11,"Eva Šimková",'Kniha jázd'!J3:J11),0)</f>
        <v/>
      </c>
    </row>
    <row r="24"/>
    <row r="25">
      <c r="A25" s="40" t="inlineStr">
        <is>
          <t>Typ jazdy</t>
        </is>
      </c>
      <c r="B25" s="40" t="inlineStr">
        <is>
          <t>Km</t>
        </is>
      </c>
    </row>
    <row r="26">
      <c r="A26" s="41" t="inlineStr">
        <is>
          <t>Služobná</t>
        </is>
      </c>
      <c r="B26" s="42">
        <f>IFERROR(SUMIF('Kniha jázd'!P3:P11,"služobná",'Kniha jázd'!J3:J11),0)</f>
        <v/>
      </c>
    </row>
    <row r="27">
      <c r="A27" s="41" t="inlineStr">
        <is>
          <t>Súkromná</t>
        </is>
      </c>
      <c r="B27" s="42">
        <f>IFERROR(SUMIF('Kniha jázd'!P3:P11,"súkromná",'Kniha jázd'!J3:J11),0)</f>
        <v/>
      </c>
    </row>
  </sheetData>
  <mergeCells count="3">
    <mergeCell ref="A1:H1"/>
    <mergeCell ref="A3:D3"/>
    <mergeCell ref="A14:C1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24" customWidth="1" min="4" max="4"/>
    <col width="20" customWidth="1" min="5" max="5"/>
    <col width="16" customWidth="1" min="6" max="6"/>
    <col width="22" customWidth="1" min="7" max="7"/>
  </cols>
  <sheetData>
    <row r="1" ht="26" customHeight="1">
      <c r="A1" s="43" t="inlineStr">
        <is>
          <t>Zoznam vozidiel – referenčná tabuľka</t>
        </is>
      </c>
      <c r="B1" s="49" t="n"/>
      <c r="C1" s="49" t="n"/>
      <c r="D1" s="49" t="n"/>
      <c r="E1" s="49" t="n"/>
      <c r="F1" s="49" t="n"/>
      <c r="G1" s="21" t="n"/>
    </row>
    <row r="2" ht="22" customHeight="1">
      <c r="A2" s="2" t="inlineStr">
        <is>
          <t>Vozidlo</t>
        </is>
      </c>
      <c r="B2" s="2" t="inlineStr">
        <is>
          <t>ŠPZ</t>
        </is>
      </c>
      <c r="C2" s="2" t="inlineStr">
        <is>
          <t>Typ paliva</t>
        </is>
      </c>
      <c r="D2" s="2" t="inlineStr">
        <is>
          <t>Priemerná spotreba l/100 km</t>
        </is>
      </c>
      <c r="E2" s="2" t="inlineStr">
        <is>
          <t>Majiteľ / Vodič</t>
        </is>
      </c>
      <c r="F2" s="2" t="inlineStr">
        <is>
          <t>IČO / DIČ</t>
        </is>
      </c>
      <c r="G2" s="2" t="inlineStr">
        <is>
          <t>Poznámka</t>
        </is>
      </c>
    </row>
    <row r="3" ht="18" customHeight="1">
      <c r="A3" s="5" t="inlineStr">
        <is>
          <t>Škoda Octavia</t>
        </is>
      </c>
      <c r="B3" s="4" t="inlineStr">
        <is>
          <t>BA123XY</t>
        </is>
      </c>
      <c r="C3" s="4" t="inlineStr">
        <is>
          <t>Benzín</t>
        </is>
      </c>
      <c r="D3" s="67" t="n">
        <v>6.5</v>
      </c>
      <c r="E3" s="5" t="inlineStr">
        <is>
          <t>Ján Novák</t>
        </is>
      </c>
      <c r="F3" s="4" t="inlineStr">
        <is>
          <t>2201234567 / SK2201234567</t>
        </is>
      </c>
      <c r="G3" s="5" t="inlineStr">
        <is>
          <t>Firemné vozidlo</t>
        </is>
      </c>
    </row>
    <row r="4" ht="18" customHeight="1">
      <c r="A4" s="15" t="inlineStr">
        <is>
          <t>Kia Ceed</t>
        </is>
      </c>
      <c r="B4" s="14" t="inlineStr">
        <is>
          <t>TT456AB</t>
        </is>
      </c>
      <c r="C4" s="14" t="inlineStr">
        <is>
          <t>Benzín</t>
        </is>
      </c>
      <c r="D4" s="68" t="n">
        <v>5.8</v>
      </c>
      <c r="E4" s="15" t="inlineStr">
        <is>
          <t>Mária Kováčová</t>
        </is>
      </c>
      <c r="F4" s="14" t="inlineStr">
        <is>
          <t>2209876543 / SK2209876543</t>
        </is>
      </c>
      <c r="G4" s="15" t="inlineStr">
        <is>
          <t>Firemné vozidlo</t>
        </is>
      </c>
    </row>
    <row r="5" ht="18" customHeight="1">
      <c r="A5" s="5" t="inlineStr">
        <is>
          <t>Toyota Corolla</t>
        </is>
      </c>
      <c r="B5" s="4" t="inlineStr">
        <is>
          <t>KE789CD</t>
        </is>
      </c>
      <c r="C5" s="4" t="inlineStr">
        <is>
          <t>Hybrid</t>
        </is>
      </c>
      <c r="D5" s="67" t="n">
        <v>6.2</v>
      </c>
      <c r="E5" s="5" t="inlineStr">
        <is>
          <t>Peter Horváth</t>
        </is>
      </c>
      <c r="F5" s="4" t="inlineStr">
        <is>
          <t>SZČO – bez IČO</t>
        </is>
      </c>
      <c r="G5" s="5" t="inlineStr">
        <is>
          <t>Súkromné vozidlo</t>
        </is>
      </c>
    </row>
    <row r="6" ht="18" customHeight="1">
      <c r="A6" s="15" t="inlineStr">
        <is>
          <t>Renault Clio</t>
        </is>
      </c>
      <c r="B6" s="14" t="inlineStr">
        <is>
          <t>ZA321EF</t>
        </is>
      </c>
      <c r="C6" s="14" t="inlineStr">
        <is>
          <t>Benzín</t>
        </is>
      </c>
      <c r="D6" s="68" t="n">
        <v>5.2</v>
      </c>
      <c r="E6" s="15" t="inlineStr">
        <is>
          <t>Zuzana Tóthová</t>
        </is>
      </c>
      <c r="F6" s="14" t="inlineStr">
        <is>
          <t>2205551234 / SK2205551234</t>
        </is>
      </c>
      <c r="G6" s="15" t="inlineStr">
        <is>
          <t>Firemné vozidlo</t>
        </is>
      </c>
    </row>
    <row r="7" ht="18" customHeight="1">
      <c r="A7" s="5" t="inlineStr">
        <is>
          <t>Škoda Fabia</t>
        </is>
      </c>
      <c r="B7" s="4" t="inlineStr">
        <is>
          <t>PO654GH</t>
        </is>
      </c>
      <c r="C7" s="4" t="inlineStr">
        <is>
          <t>Benzín</t>
        </is>
      </c>
      <c r="D7" s="67" t="n">
        <v>5.5</v>
      </c>
      <c r="E7" s="5" t="inlineStr">
        <is>
          <t>Martin Baláž</t>
        </is>
      </c>
      <c r="F7" s="4" t="inlineStr">
        <is>
          <t>2203334455 / SK2203334455</t>
        </is>
      </c>
      <c r="G7" s="5" t="inlineStr">
        <is>
          <t>Firemné vozidlo</t>
        </is>
      </c>
    </row>
    <row r="8" ht="18" customHeight="1">
      <c r="A8" s="15" t="inlineStr">
        <is>
          <t>Hyundai i30</t>
        </is>
      </c>
      <c r="B8" s="14" t="inlineStr">
        <is>
          <t>BB987IJ</t>
        </is>
      </c>
      <c r="C8" s="14" t="inlineStr">
        <is>
          <t>Diesel</t>
        </is>
      </c>
      <c r="D8" s="68" t="n">
        <v>6.8</v>
      </c>
      <c r="E8" s="15" t="inlineStr">
        <is>
          <t>Katarína Hudáková</t>
        </is>
      </c>
      <c r="F8" s="14" t="inlineStr">
        <is>
          <t>SZČO – bez IČO</t>
        </is>
      </c>
      <c r="G8" s="15" t="inlineStr">
        <is>
          <t>Súkromné vozidlo</t>
        </is>
      </c>
    </row>
    <row r="9" ht="18" customHeight="1">
      <c r="A9" s="5" t="inlineStr">
        <is>
          <t>VW Golf</t>
        </is>
      </c>
      <c r="B9" s="4" t="inlineStr">
        <is>
          <t>TN246KL</t>
        </is>
      </c>
      <c r="C9" s="4" t="inlineStr">
        <is>
          <t>Benzín</t>
        </is>
      </c>
      <c r="D9" s="67" t="n">
        <v>6</v>
      </c>
      <c r="E9" s="5" t="inlineStr">
        <is>
          <t>Lukáš Varga</t>
        </is>
      </c>
      <c r="F9" s="4" t="inlineStr">
        <is>
          <t>2207778899 / SK2207778899</t>
        </is>
      </c>
      <c r="G9" s="5" t="inlineStr">
        <is>
          <t>Firemné vozidlo</t>
        </is>
      </c>
    </row>
    <row r="10" ht="18" customHeight="1">
      <c r="A10" s="15" t="inlineStr">
        <is>
          <t>Ford Focus</t>
        </is>
      </c>
      <c r="B10" s="14" t="inlineStr">
        <is>
          <t>NR135MN</t>
        </is>
      </c>
      <c r="C10" s="14" t="inlineStr">
        <is>
          <t>Diesel</t>
        </is>
      </c>
      <c r="D10" s="68" t="n">
        <v>6.3</v>
      </c>
      <c r="E10" s="15" t="inlineStr">
        <is>
          <t>Eva Šimková</t>
        </is>
      </c>
      <c r="F10" s="14" t="inlineStr">
        <is>
          <t>2206662233 / SK2206662233</t>
        </is>
      </c>
      <c r="G10" s="15" t="inlineStr">
        <is>
          <t>Firemné vozidlo</t>
        </is>
      </c>
    </row>
    <row r="11"/>
    <row r="12"/>
    <row r="13" ht="20" customHeight="1">
      <c r="A13" s="46" t="inlineStr">
        <is>
          <t>VLOOKUP na doplnenie spotreby v hárku Kniha jázd:  =VLOOKUP(B2,'Zoznam vozidiel'!A:D,4,FALSE)</t>
        </is>
      </c>
    </row>
  </sheetData>
  <mergeCells count="2">
    <mergeCell ref="A1:G1"/>
    <mergeCell ref="A13:G1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60" customWidth="1" min="3" max="3"/>
  </cols>
  <sheetData>
    <row r="1" ht="30" customHeight="1">
      <c r="B1" s="26" t="inlineStr">
        <is>
          <t>Inštrukcie – Ako používať Knihu jázd</t>
        </is>
      </c>
      <c r="C1" s="21" t="n"/>
    </row>
    <row r="2"/>
    <row r="3" ht="22" customHeight="1">
      <c r="B3" s="47" t="inlineStr">
        <is>
          <t>ÚČEL ŠABLÓNY</t>
        </is>
      </c>
      <c r="C3" s="21" t="n"/>
    </row>
    <row r="4" ht="20" customHeight="1">
      <c r="B4" s="29" t="inlineStr">
        <is>
          <t>Určenie:</t>
        </is>
      </c>
      <c r="C4" s="48" t="inlineStr">
        <is>
          <t>Táto šablóna je určená pre SZČO a s.r.o. na internú evidenciu jázd vozidla na daňové a účtovné účely v súlade so zákonom o dani z príjmov.</t>
        </is>
      </c>
    </row>
    <row r="5" ht="20" customHeight="1">
      <c r="B5" s="29" t="inlineStr">
        <is>
          <t>Právny základ:</t>
        </is>
      </c>
      <c r="C5" s="48" t="inlineStr">
        <is>
          <t>Vedenie knihy jázd je povinné pre uplatnenie výdavkov na pohonné hmoty v daňovom priznaní.</t>
        </is>
      </c>
    </row>
    <row r="6" ht="20" customHeight="1"/>
    <row r="7" ht="22" customHeight="1">
      <c r="B7" s="47" t="inlineStr">
        <is>
          <t>HÁROK: KNIHA JÁZD – POPIS STĹPCOV</t>
        </is>
      </c>
      <c r="C7" s="21" t="n"/>
    </row>
    <row r="8" ht="20" customHeight="1">
      <c r="B8" s="29" t="inlineStr">
        <is>
          <t>Dátum (A):</t>
        </is>
      </c>
      <c r="C8" s="48" t="inlineStr">
        <is>
          <t>Zadajte dátum jazdy vo formáte DD.MM.YYYY (napr. 16.06.2026).</t>
        </is>
      </c>
    </row>
    <row r="9" ht="20" customHeight="1">
      <c r="B9" s="29" t="inlineStr">
        <is>
          <t>Vozidlo (B):</t>
        </is>
      </c>
      <c r="C9" s="48" t="inlineStr">
        <is>
          <t>Zadajte názov vozidla (napr. Škoda Octavia). Musí zodpovedať zoznamu vozidiel.</t>
        </is>
      </c>
    </row>
    <row r="10" ht="20" customHeight="1">
      <c r="B10" s="29" t="inlineStr">
        <is>
          <t>ŠPZ (C):</t>
        </is>
      </c>
      <c r="C10" s="48" t="inlineStr">
        <is>
          <t>Evidenčné číslo vozidla (napr. BA123XY).</t>
        </is>
      </c>
    </row>
    <row r="11" ht="20" customHeight="1">
      <c r="B11" s="29" t="inlineStr">
        <is>
          <t>Vodič (D):</t>
        </is>
      </c>
      <c r="C11" s="48" t="inlineStr">
        <is>
          <t>Meno a priezvisko vodiča.</t>
        </is>
      </c>
    </row>
    <row r="12" ht="20" customHeight="1">
      <c r="B12" s="29" t="inlineStr">
        <is>
          <t>Účel jazdy (E):</t>
        </is>
      </c>
      <c r="C12" s="48" t="inlineStr">
        <is>
          <t>Stručný popis účelu cesty (napr. Návšteva klienta, Školenie).</t>
        </is>
      </c>
    </row>
    <row r="13" ht="20" customHeight="1">
      <c r="B13" s="29" t="inlineStr">
        <is>
          <t>Trasa od / do (F, G):</t>
        </is>
      </c>
      <c r="C13" s="48" t="inlineStr">
        <is>
          <t>Miesto odchodu a cieľ cesty (napr. Bratislava → Trnava).</t>
        </is>
      </c>
    </row>
    <row r="14" ht="20" customHeight="1">
      <c r="B14" s="29" t="inlineStr">
        <is>
          <t>Tachometer od / do (H, I):</t>
        </is>
      </c>
      <c r="C14" s="48" t="inlineStr">
        <is>
          <t>Stav kilometra na tachometri pred a po jazde. SVETLOŽLTÉ bunky – ručne dopĺňajte!</t>
        </is>
      </c>
    </row>
    <row r="15" ht="20" customHeight="1">
      <c r="B15" s="29" t="inlineStr">
        <is>
          <t>Najazdené km (J):</t>
        </is>
      </c>
      <c r="C15" s="48" t="inlineStr">
        <is>
          <t>Automaticky vypočítané: =Tachometer do – Tachometer od.</t>
        </is>
      </c>
    </row>
    <row r="16" ht="20" customHeight="1">
      <c r="B16" s="29" t="inlineStr">
        <is>
          <t>Spotreba l/100 km (K):</t>
        </is>
      </c>
      <c r="C16" s="48" t="inlineStr">
        <is>
          <t>Priemerná spotreba vozidla. Možno doplniť cez VLOOKUP zo Zoznamu vozidiel. SVETLOŽLTÉ bunky.</t>
        </is>
      </c>
    </row>
    <row r="17" ht="20" customHeight="1">
      <c r="B17" s="29" t="inlineStr">
        <is>
          <t>Spotrebované litre (L):</t>
        </is>
      </c>
      <c r="C17" s="48" t="inlineStr">
        <is>
          <t>Automaticky vypočítané: =Najazdené km × Spotreba / 100.</t>
        </is>
      </c>
    </row>
    <row r="18" ht="20" customHeight="1">
      <c r="B18" s="29" t="inlineStr">
        <is>
          <t>Cena za liter € (M):</t>
        </is>
      </c>
      <c r="C18" s="48" t="inlineStr">
        <is>
          <t>Cena pohonnej hmoty pri tankovaní. SVETLOŽLTÉ bunky – ručne dopĺňajte!</t>
        </is>
      </c>
    </row>
    <row r="19" ht="20" customHeight="1">
      <c r="B19" s="29" t="inlineStr">
        <is>
          <t>Náklad na PHM € (N):</t>
        </is>
      </c>
      <c r="C19" s="48" t="inlineStr">
        <is>
          <t>Automaticky vypočítané: =Spotrebované litre × Cena za liter.</t>
        </is>
      </c>
    </row>
    <row r="20" ht="20" customHeight="1">
      <c r="B20" s="29" t="inlineStr">
        <is>
          <t>Typ jazdy (O):</t>
        </is>
      </c>
      <c r="C20" s="48" t="inlineStr">
        <is>
          <t>Napr. Osobná, Nákladná, Dodávka.</t>
        </is>
      </c>
    </row>
    <row r="21" ht="20" customHeight="1">
      <c r="B21" s="29" t="inlineStr">
        <is>
          <t>Súkromná / Služobná (P):</t>
        </is>
      </c>
      <c r="C21" s="48" t="inlineStr">
        <is>
          <t>Zadajte presne: 'služobná' alebo 'súkromná' (malými písmenami bez diakritiky nie – s diakritikou áno).</t>
        </is>
      </c>
    </row>
    <row r="22" ht="20" customHeight="1">
      <c r="B22" s="29" t="inlineStr">
        <is>
          <t>DPH odpočítateľná % (Q):</t>
        </is>
      </c>
      <c r="C22" s="48" t="inlineStr">
        <is>
          <t>Automaticky: 20 % pre služobné jazdy, 0 % pre súkromné.</t>
        </is>
      </c>
    </row>
    <row r="23" ht="20" customHeight="1">
      <c r="B23" s="29" t="inlineStr">
        <is>
          <t>Poznámka (R):</t>
        </is>
      </c>
      <c r="C23" s="48" t="inlineStr">
        <is>
          <t>Ľubovoľná poznámka k jazde.</t>
        </is>
      </c>
    </row>
    <row r="24" ht="20" customHeight="1"/>
    <row r="25" ht="22" customHeight="1">
      <c r="B25" s="47" t="inlineStr">
        <is>
          <t>HÁROK: PREHĽAD</t>
        </is>
      </c>
      <c r="C25" s="21" t="n"/>
    </row>
    <row r="26" ht="20" customHeight="1">
      <c r="B26" s="29" t="inlineStr">
        <is>
          <t>Dashboard:</t>
        </is>
      </c>
      <c r="C26" s="48" t="inlineStr">
        <is>
          <t>Automaticky zobrazuje súhrnné štatistiky zo hárku Kniha jázd. Neupravujte vzorce.</t>
        </is>
      </c>
    </row>
    <row r="27" ht="20" customHeight="1">
      <c r="B27" s="29" t="inlineStr">
        <is>
          <t>Grafy:</t>
        </is>
      </c>
      <c r="C27" s="48" t="inlineStr">
        <is>
          <t>Stĺpcový graf – km podľa vodiča. Koláčový graf – podiel služobných a súkromných km.</t>
        </is>
      </c>
    </row>
    <row r="28" ht="20" customHeight="1"/>
    <row r="29" ht="22" customHeight="1">
      <c r="B29" s="47" t="inlineStr">
        <is>
          <t>HÁROK: ZOZNAM VOZIDIEL</t>
        </is>
      </c>
      <c r="C29" s="21" t="n"/>
    </row>
    <row r="30" ht="20" customHeight="1">
      <c r="B30" s="29" t="inlineStr">
        <is>
          <t>Účel:</t>
        </is>
      </c>
      <c r="C30" s="48" t="inlineStr">
        <is>
          <t>Referenčná tabuľka vozidiel. Umožňuje automatické doplnenie spotreby cez VLOOKUP.</t>
        </is>
      </c>
    </row>
    <row r="31" ht="20" customHeight="1">
      <c r="B31" s="29" t="inlineStr">
        <is>
          <t>VLOOKUP:</t>
        </is>
      </c>
      <c r="C31" s="48">
        <f>VLOOKUP(B2,'Zoznam vozidiel'!A:D,4,FALSE) – doplní priemernú spotrebu podľa názvu vozidla.</f>
        <v/>
      </c>
    </row>
    <row r="32" ht="20" customHeight="1"/>
    <row r="33" ht="22" customHeight="1">
      <c r="B33" s="47" t="inlineStr">
        <is>
          <t>DÔLEŽITÉ UPOZORNENIA</t>
        </is>
      </c>
      <c r="C33" s="21" t="n"/>
    </row>
    <row r="34" ht="20" customHeight="1">
      <c r="B34" s="29" t="inlineStr">
        <is>
          <t>Formát dátumu:</t>
        </is>
      </c>
      <c r="C34" s="48" t="inlineStr">
        <is>
          <t>Vždy zadávajte dátum ako DD.MM.YYYY. Nesprávny formát môže spôsobiť chyby vo vzorcoch.</t>
        </is>
      </c>
    </row>
    <row r="35" ht="20" customHeight="1">
      <c r="B35" s="29" t="inlineStr">
        <is>
          <t>Typ jazdy:</t>
        </is>
      </c>
      <c r="C35" s="48" t="inlineStr">
        <is>
          <t>Presne rozlišujte 'služobná' a 'súkromná' – od toho závisí výpočet DPH a daňová uznateľnosť.</t>
        </is>
      </c>
    </row>
    <row r="36" ht="20" customHeight="1">
      <c r="B36" s="29" t="inlineStr">
        <is>
          <t>Zálohovanie:</t>
        </is>
      </c>
      <c r="C36" s="48" t="inlineStr">
        <is>
          <t>Pravidelne zálohovajte súbor. Odporúčame mesačnú archiváciu.</t>
        </is>
      </c>
    </row>
    <row r="37" ht="20" customHeight="1">
      <c r="B37" s="29" t="inlineStr">
        <is>
          <t>Daňové účely:</t>
        </is>
      </c>
      <c r="C37" s="48" t="inlineStr">
        <is>
          <t>Tento vzor slúži na internú evidenciu. Pre daňové účely konzultujte s účtovníkom alebo daňovým poradcom.</t>
        </is>
      </c>
    </row>
  </sheetData>
  <mergeCells count="6">
    <mergeCell ref="B1:C1"/>
    <mergeCell ref="B3:C3"/>
    <mergeCell ref="B7:C7"/>
    <mergeCell ref="B25:C25"/>
    <mergeCell ref="B29:C29"/>
    <mergeCell ref="B33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2026-06-17T03:15:34Z</dcterms:created>
  <dcterms:modified xmlns:dcterms="http://purl.org/dc/terms/" xmlns:xsi="http://www.w3.org/2001/XMLSchema-instance" xsi:type="dcterms:W3CDTF">2026-06-17T03:15:34Z</dcterms:modified>
</cp:coreProperties>
</file>