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videncia jázd a nákladov" sheetId="1" state="visible" r:id="rId1"/>
    <sheet xmlns:r="http://schemas.openxmlformats.org/officeDocument/2006/relationships" name="Súhrn a dashboard" sheetId="2" state="visible" r:id="rId2"/>
    <sheet xmlns:r="http://schemas.openxmlformats.org/officeDocument/2006/relationships" name="Pokyn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D.MM.YYYY"/>
    <numFmt numFmtId="165" formatCode="# ##0"/>
    <numFmt numFmtId="166" formatCode="0,0"/>
    <numFmt numFmtId="167" formatCode="# ##0,00 &quot;€&quot;"/>
    <numFmt numFmtId="168" formatCode="0 %"/>
    <numFmt numFmtId="169" formatCode="0,00 &quot;€/km&quot;"/>
  </numFmts>
  <fonts count="6">
    <font>
      <name val="Calibri"/>
      <family val="2"/>
      <color theme="1"/>
      <sz val="11"/>
      <scheme val="minor"/>
    </font>
    <font>
      <b val="1"/>
      <color rgb="001E293B"/>
      <sz val="16"/>
    </font>
    <font>
      <b val="1"/>
      <color rgb="00FFFFFF"/>
      <sz val="11"/>
    </font>
    <font>
      <b val="1"/>
      <sz val="11"/>
    </font>
    <font>
      <b val="1"/>
      <color rgb="0016A34A"/>
    </font>
    <font>
      <b val="1"/>
      <color rgb="00C8102E"/>
      <sz val="12"/>
    </font>
  </fonts>
  <fills count="6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C8102E"/>
      </patternFill>
    </fill>
    <fill>
      <patternFill patternType="solid">
        <fgColor rgb="00FFFBEB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7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2" fillId="3" borderId="0" pivotButton="0" quotePrefix="0" xfId="0"/>
    <xf numFmtId="0" fontId="0" fillId="5" borderId="1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left" vertical="center" wrapText="1"/>
    </xf>
    <xf numFmtId="165" fontId="0" fillId="4" borderId="1" applyAlignment="1" pivotButton="0" quotePrefix="0" xfId="0">
      <alignment horizontal="left" vertical="center" wrapText="1"/>
    </xf>
    <xf numFmtId="166" fontId="0" fillId="4" borderId="1" applyAlignment="1" pivotButton="0" quotePrefix="0" xfId="0">
      <alignment horizontal="left" vertical="center" wrapText="1"/>
    </xf>
    <xf numFmtId="167" fontId="0" fillId="4" borderId="1" applyAlignment="1" pivotButton="0" quotePrefix="0" xfId="0">
      <alignment horizontal="left" vertical="center" wrapText="1"/>
    </xf>
    <xf numFmtId="167" fontId="0" fillId="5" borderId="1" applyAlignment="1" pivotButton="0" quotePrefix="0" xfId="0">
      <alignment horizontal="left" vertical="center" wrapText="1"/>
    </xf>
    <xf numFmtId="168" fontId="0" fillId="5" borderId="1" applyAlignment="1" pivotButton="0" quotePrefix="0" xfId="0">
      <alignment horizontal="left" vertical="center" wrapText="1"/>
    </xf>
    <xf numFmtId="0" fontId="0" fillId="0" borderId="1" pivotButton="0" quotePrefix="0" xfId="0"/>
    <xf numFmtId="168" fontId="0" fillId="4" borderId="1" pivotButton="0" quotePrefix="0" xfId="0"/>
    <xf numFmtId="0" fontId="0" fillId="0" borderId="1" applyAlignment="1" pivotButton="0" quotePrefix="0" xfId="0">
      <alignment horizontal="left" vertical="center" wrapText="1"/>
    </xf>
    <xf numFmtId="167" fontId="0" fillId="0" borderId="1" applyAlignment="1" pivotButton="0" quotePrefix="0" xfId="0">
      <alignment horizontal="left" vertical="center" wrapText="1"/>
    </xf>
    <xf numFmtId="168" fontId="0" fillId="0" borderId="1" applyAlignment="1" pivotButton="0" quotePrefix="0" xfId="0">
      <alignment horizontal="left" vertical="center" wrapText="1"/>
    </xf>
    <xf numFmtId="0" fontId="3" fillId="5" borderId="1" pivotButton="0" quotePrefix="0" xfId="0"/>
    <xf numFmtId="167" fontId="4" fillId="5" borderId="1" pivotButton="0" quotePrefix="0" xfId="0"/>
    <xf numFmtId="0" fontId="3" fillId="0" borderId="1" pivotButton="0" quotePrefix="0" xfId="0"/>
    <xf numFmtId="167" fontId="4" fillId="0" borderId="1" pivotButton="0" quotePrefix="0" xfId="0"/>
    <xf numFmtId="165" fontId="4" fillId="0" borderId="1" pivotButton="0" quotePrefix="0" xfId="0"/>
    <xf numFmtId="169" fontId="4" fillId="5" borderId="1" pivotButton="0" quotePrefix="0" xfId="0"/>
    <xf numFmtId="1" fontId="4" fillId="5" borderId="1" pivotButton="0" quotePrefix="0" xfId="0"/>
    <xf numFmtId="0" fontId="5" fillId="0" borderId="0" pivotButton="0" quotePrefix="0" xfId="0"/>
    <xf numFmtId="0" fontId="0" fillId="5" borderId="1" pivotButton="0" quotePrefix="0" xfId="0"/>
    <xf numFmtId="167" fontId="0" fillId="5" borderId="1" pivotButton="0" quotePrefix="0" xfId="0"/>
    <xf numFmtId="165" fontId="0" fillId="5" borderId="1" pivotButton="0" quotePrefix="0" xfId="0"/>
    <xf numFmtId="169" fontId="0" fillId="5" borderId="1" pivotButton="0" quotePrefix="0" xfId="0"/>
    <xf numFmtId="167" fontId="0" fillId="0" borderId="1" pivotButton="0" quotePrefix="0" xfId="0"/>
    <xf numFmtId="165" fontId="0" fillId="0" borderId="1" pivotButton="0" quotePrefix="0" xfId="0"/>
    <xf numFmtId="169" fontId="0" fillId="0" borderId="1" pivotButton="0" quotePrefix="0" xfId="0"/>
    <xf numFmtId="168" fontId="0" fillId="5" borderId="1" pivotButton="0" quotePrefix="0" xfId="0"/>
    <xf numFmtId="168" fontId="0" fillId="0" borderId="1" pivotButton="0" quotePrefix="0" xfId="0"/>
    <xf numFmtId="0" fontId="2" fillId="3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left" vertical="center" wrapText="1"/>
    </xf>
    <xf numFmtId="165" fontId="0" fillId="4" borderId="1" applyAlignment="1" pivotButton="0" quotePrefix="0" xfId="0">
      <alignment horizontal="left" vertical="center" wrapText="1"/>
    </xf>
    <xf numFmtId="166" fontId="0" fillId="4" borderId="1" applyAlignment="1" pivotButton="0" quotePrefix="0" xfId="0">
      <alignment horizontal="left" vertical="center" wrapText="1"/>
    </xf>
    <xf numFmtId="167" fontId="0" fillId="4" borderId="1" applyAlignment="1" pivotButton="0" quotePrefix="0" xfId="0">
      <alignment horizontal="left" vertical="center" wrapText="1"/>
    </xf>
    <xf numFmtId="167" fontId="0" fillId="5" borderId="1" applyAlignment="1" pivotButton="0" quotePrefix="0" xfId="0">
      <alignment horizontal="left" vertical="center" wrapText="1"/>
    </xf>
    <xf numFmtId="168" fontId="0" fillId="5" borderId="1" applyAlignment="1" pivotButton="0" quotePrefix="0" xfId="0">
      <alignment horizontal="left" vertical="center" wrapText="1"/>
    </xf>
    <xf numFmtId="168" fontId="0" fillId="4" borderId="1" pivotButton="0" quotePrefix="0" xfId="0"/>
    <xf numFmtId="167" fontId="0" fillId="0" borderId="1" applyAlignment="1" pivotButton="0" quotePrefix="0" xfId="0">
      <alignment horizontal="left" vertical="center" wrapText="1"/>
    </xf>
    <xf numFmtId="168" fontId="0" fillId="0" borderId="1" applyAlignment="1" pivotButton="0" quotePrefix="0" xfId="0">
      <alignment horizontal="left" vertical="center" wrapText="1"/>
    </xf>
    <xf numFmtId="167" fontId="4" fillId="5" borderId="1" pivotButton="0" quotePrefix="0" xfId="0"/>
    <xf numFmtId="167" fontId="4" fillId="0" borderId="1" pivotButton="0" quotePrefix="0" xfId="0"/>
    <xf numFmtId="165" fontId="4" fillId="0" borderId="1" pivotButton="0" quotePrefix="0" xfId="0"/>
    <xf numFmtId="169" fontId="4" fillId="5" borderId="1" pivotButton="0" quotePrefix="0" xfId="0"/>
    <xf numFmtId="167" fontId="0" fillId="5" borderId="1" pivotButton="0" quotePrefix="0" xfId="0"/>
    <xf numFmtId="165" fontId="0" fillId="5" borderId="1" pivotButton="0" quotePrefix="0" xfId="0"/>
    <xf numFmtId="169" fontId="0" fillId="5" borderId="1" pivotButton="0" quotePrefix="0" xfId="0"/>
    <xf numFmtId="167" fontId="0" fillId="0" borderId="1" pivotButton="0" quotePrefix="0" xfId="0"/>
    <xf numFmtId="165" fontId="0" fillId="0" borderId="1" pivotButton="0" quotePrefix="0" xfId="0"/>
    <xf numFmtId="169" fontId="0" fillId="0" borderId="1" pivotButton="0" quotePrefix="0" xfId="0"/>
    <xf numFmtId="168" fontId="0" fillId="5" borderId="1" pivotButton="0" quotePrefix="0" xfId="0"/>
    <xf numFmtId="168" fontId="0" fillId="0" borderId="1" pivotButton="0" quotePrefix="0" xfId="0"/>
  </cellXfs>
  <cellStyles count="1">
    <cellStyle name="Normal" xfId="0" builtinId="0" hidden="0"/>
  </cellStyles>
  <dxfs count="1"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Náklady podľa typu nákladu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'Súhrn a dashboard'!B24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'Súhrn a dashboard'!$A$25:$A$32</f>
            </numRef>
          </cat>
          <val>
            <numRef>
              <f>'Súhrn a dashboard'!$B$25:$B$32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Suma s DPH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Mesačný vývoj nákladov s DPH</a:t>
            </a:r>
          </a:p>
        </rich>
      </tx>
    </title>
    <plotArea>
      <lineChart>
        <grouping val="standard"/>
        <ser>
          <idx val="0"/>
          <order val="0"/>
          <tx>
            <strRef>
              <f>'Súhrn a dashboard'!B13</f>
            </strRef>
          </tx>
          <spPr>
            <a:ln xmlns:a="http://schemas.openxmlformats.org/drawingml/2006/main" w="25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'Súhrn a dashboard'!$A$14:$A$20</f>
            </numRef>
          </cat>
          <val>
            <numRef>
              <f>'Súhrn a dashboard'!$B$14:$B$20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Suma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Podiel kategórií na celkových nákladoch</a:t>
            </a:r>
          </a:p>
        </rich>
      </tx>
    </title>
    <plotArea>
      <pieChart>
        <varyColors val="1"/>
        <ser>
          <idx val="0"/>
          <order val="0"/>
          <tx>
            <strRef>
              <f>'Súhrn a dashboard'!B25</f>
            </strRef>
          </tx>
          <spPr>
            <a:ln xmlns:a="http://schemas.openxmlformats.org/drawingml/2006/main">
              <a:prstDash val="solid"/>
            </a:ln>
          </spPr>
          <cat>
            <numRef>
              <f>'Súhrn a dashboard'!$A$25:$A$32</f>
            </numRef>
          </cat>
          <val>
            <numRef>
              <f>'Súhrn a dashboard'!$B$26:$B$32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21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6</col>
      <colOff>0</colOff>
      <row>40</row>
      <rowOff>0</rowOff>
    </from>
    <ext cx="432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1" customWidth="1" min="3" max="3"/>
    <col width="18" customWidth="1" min="4" max="4"/>
    <col width="16" customWidth="1" min="5" max="5"/>
    <col width="11" customWidth="1" min="6" max="6"/>
    <col width="16" customWidth="1" min="7" max="7"/>
    <col width="34" customWidth="1" min="8" max="8"/>
    <col width="14" customWidth="1" min="9" max="9"/>
    <col width="14" customWidth="1" min="10" max="10"/>
    <col width="11" customWidth="1" min="11" max="11"/>
    <col width="14" customWidth="1" min="12" max="12"/>
    <col width="14" customWidth="1" min="13" max="13"/>
    <col width="11" customWidth="1" min="14" max="14"/>
    <col width="12" customWidth="1" min="15" max="15"/>
    <col width="14" customWidth="1" min="16" max="16"/>
    <col width="16" customWidth="1" min="17" max="17"/>
    <col width="14" customWidth="1" min="18" max="18"/>
    <col width="14" customWidth="1" min="19" max="19"/>
    <col width="22" customWidth="1" min="20" max="20"/>
    <col width="18" customWidth="1" min="23" max="23"/>
    <col width="12" customWidth="1" min="24" max="24"/>
  </cols>
  <sheetData>
    <row r="1">
      <c r="A1" s="1" t="inlineStr">
        <is>
          <t>EVIDENCIA JÁZD A NÁKLADOV NA AUTO – 2026</t>
        </is>
      </c>
      <c r="W1" s="2" t="inlineStr">
        <is>
          <t>POMOCNÁ TABUĽKA – SADZBY DPH</t>
        </is>
      </c>
    </row>
    <row r="2">
      <c r="A2" s="3" t="inlineStr">
        <is>
          <t>ID záznamu</t>
        </is>
      </c>
      <c r="B2" s="3" t="inlineStr">
        <is>
          <t>Dátum</t>
        </is>
      </c>
      <c r="C2" s="3" t="inlineStr">
        <is>
          <t>Mesiac</t>
        </is>
      </c>
      <c r="D2" s="3" t="inlineStr">
        <is>
          <t>Vodič</t>
        </is>
      </c>
      <c r="E2" s="3" t="inlineStr">
        <is>
          <t>Mesto</t>
        </is>
      </c>
      <c r="F2" s="3" t="inlineStr">
        <is>
          <t>EČV</t>
        </is>
      </c>
      <c r="G2" s="3" t="inlineStr">
        <is>
          <t>Typ nákladu</t>
        </is>
      </c>
      <c r="H2" s="3" t="inlineStr">
        <is>
          <t>Popis</t>
        </is>
      </c>
      <c r="I2" s="3" t="inlineStr">
        <is>
          <t>Stav tachometra (km)</t>
        </is>
      </c>
      <c r="J2" s="3" t="inlineStr">
        <is>
          <t>Počet km od posledného záznamu</t>
        </is>
      </c>
      <c r="K2" s="3" t="inlineStr">
        <is>
          <t>Množstvo (l)</t>
        </is>
      </c>
      <c r="L2" s="3" t="inlineStr">
        <is>
          <t>Cena za jednotku (€)</t>
        </is>
      </c>
      <c r="M2" s="3" t="inlineStr">
        <is>
          <t>Suma bez DPH (€)</t>
        </is>
      </c>
      <c r="N2" s="3" t="inlineStr">
        <is>
          <t>Sadzba DPH</t>
        </is>
      </c>
      <c r="O2" s="3" t="inlineStr">
        <is>
          <t>DPH (€)</t>
        </is>
      </c>
      <c r="P2" s="3" t="inlineStr">
        <is>
          <t>Suma s DPH (€)</t>
        </is>
      </c>
      <c r="Q2" s="3" t="inlineStr">
        <is>
          <t>Účel jazdy</t>
        </is>
      </c>
      <c r="R2" s="3" t="inlineStr">
        <is>
          <t>Spôsob úhrady</t>
        </is>
      </c>
      <c r="S2" s="3" t="inlineStr">
        <is>
          <t>Doklad / faktúra</t>
        </is>
      </c>
      <c r="T2" s="3" t="inlineStr">
        <is>
          <t>Poznámka</t>
        </is>
      </c>
      <c r="W2" s="4" t="inlineStr">
        <is>
          <t>Typ nákladu</t>
        </is>
      </c>
      <c r="X2" s="4" t="inlineStr">
        <is>
          <t>Sadzba DPH</t>
        </is>
      </c>
    </row>
    <row r="3">
      <c r="A3" s="5" t="n">
        <v>1</v>
      </c>
      <c r="B3" s="36" t="n">
        <v>46030</v>
      </c>
      <c r="C3" s="5">
        <f>TEXT(B3,"mmmm")</f>
        <v/>
      </c>
      <c r="D3" s="7" t="inlineStr">
        <is>
          <t>Ján Novák</t>
        </is>
      </c>
      <c r="E3" s="7" t="inlineStr">
        <is>
          <t>Bratislava</t>
        </is>
      </c>
      <c r="F3" s="7" t="inlineStr">
        <is>
          <t>BA-123AB</t>
        </is>
      </c>
      <c r="G3" s="7" t="inlineStr">
        <is>
          <t>Palivo</t>
        </is>
      </c>
      <c r="H3" s="7" t="inlineStr">
        <is>
          <t>Tankovanie – nafta</t>
        </is>
      </c>
      <c r="I3" s="37" t="n">
        <v>45210</v>
      </c>
      <c r="J3" s="5" t="n">
        <v>0</v>
      </c>
      <c r="K3" s="38" t="n">
        <v>45.2</v>
      </c>
      <c r="L3" s="39" t="n">
        <v>1.589</v>
      </c>
      <c r="M3" s="40">
        <f>IF(G3="Palivo",K3*L3,L3)</f>
        <v/>
      </c>
      <c r="N3" s="41">
        <f>IFERROR(VLOOKUP(G3,$W$3:$X$10,2,FALSE),0)</f>
        <v/>
      </c>
      <c r="O3" s="40">
        <f>ROUND(M3*N3,2)</f>
        <v/>
      </c>
      <c r="P3" s="40">
        <f>M3+O3</f>
        <v/>
      </c>
      <c r="Q3" s="7" t="inlineStr">
        <is>
          <t>Služobná</t>
        </is>
      </c>
      <c r="R3" s="7" t="inlineStr">
        <is>
          <t>Firemná karta</t>
        </is>
      </c>
      <c r="S3" s="7" t="inlineStr">
        <is>
          <t>D-2026-001</t>
        </is>
      </c>
      <c r="T3" s="7" t="inlineStr">
        <is>
          <t>Plná nádrž</t>
        </is>
      </c>
      <c r="W3" s="13" t="inlineStr">
        <is>
          <t>Palivo</t>
        </is>
      </c>
      <c r="X3" s="42" t="n">
        <v>0.2</v>
      </c>
    </row>
    <row r="4">
      <c r="A4" s="15" t="n">
        <v>2</v>
      </c>
      <c r="B4" s="36" t="n">
        <v>46065</v>
      </c>
      <c r="C4" s="15">
        <f>TEXT(B4,"mmmm")</f>
        <v/>
      </c>
      <c r="D4" s="7" t="inlineStr">
        <is>
          <t>Mária Kováčová</t>
        </is>
      </c>
      <c r="E4" s="7" t="inlineStr">
        <is>
          <t>Košice</t>
        </is>
      </c>
      <c r="F4" s="7" t="inlineStr">
        <is>
          <t>KE-456CD</t>
        </is>
      </c>
      <c r="G4" s="7" t="inlineStr">
        <is>
          <t>Servis</t>
        </is>
      </c>
      <c r="H4" s="7" t="inlineStr">
        <is>
          <t>Výmena oleja a filtrov</t>
        </is>
      </c>
      <c r="I4" s="37" t="n">
        <v>78450</v>
      </c>
      <c r="J4" s="15">
        <f>IF(A4=1,0,I4-I3)</f>
        <v/>
      </c>
      <c r="K4" s="38" t="n">
        <v>1</v>
      </c>
      <c r="L4" s="39" t="n">
        <v>235</v>
      </c>
      <c r="M4" s="43">
        <f>IF(G4="Palivo",K4*L4,L4)</f>
        <v/>
      </c>
      <c r="N4" s="44">
        <f>IFERROR(VLOOKUP(G4,$W$3:$X$10,2,FALSE),0)</f>
        <v/>
      </c>
      <c r="O4" s="43">
        <f>ROUND(M4*N4,2)</f>
        <v/>
      </c>
      <c r="P4" s="43">
        <f>M4+O4</f>
        <v/>
      </c>
      <c r="Q4" s="7" t="inlineStr">
        <is>
          <t>Služobná</t>
        </is>
      </c>
      <c r="R4" s="7" t="inlineStr">
        <is>
          <t>Prevod</t>
        </is>
      </c>
      <c r="S4" s="7" t="inlineStr">
        <is>
          <t>F-2026-014</t>
        </is>
      </c>
      <c r="T4" s="7" t="inlineStr">
        <is>
          <t>Pravidelný servis</t>
        </is>
      </c>
      <c r="W4" s="13" t="inlineStr">
        <is>
          <t>Servis</t>
        </is>
      </c>
      <c r="X4" s="42" t="n">
        <v>0.2</v>
      </c>
    </row>
    <row r="5">
      <c r="A5" s="5" t="n">
        <v>3</v>
      </c>
      <c r="B5" s="36" t="n">
        <v>46086</v>
      </c>
      <c r="C5" s="5">
        <f>TEXT(B5,"mmmm")</f>
        <v/>
      </c>
      <c r="D5" s="7" t="inlineStr">
        <is>
          <t>Peter Horváth</t>
        </is>
      </c>
      <c r="E5" s="7" t="inlineStr">
        <is>
          <t>Žilina</t>
        </is>
      </c>
      <c r="F5" s="7" t="inlineStr">
        <is>
          <t>ZA-789EF</t>
        </is>
      </c>
      <c r="G5" s="7" t="inlineStr">
        <is>
          <t>Parkovanie</t>
        </is>
      </c>
      <c r="H5" s="7" t="inlineStr">
        <is>
          <t>Celodenné parkovanie – centrum</t>
        </is>
      </c>
      <c r="I5" s="37" t="n">
        <v>32100</v>
      </c>
      <c r="J5" s="5">
        <f>IF(A5=1,0,I5-I4)</f>
        <v/>
      </c>
      <c r="K5" s="38" t="n">
        <v>1</v>
      </c>
      <c r="L5" s="39" t="n">
        <v>12</v>
      </c>
      <c r="M5" s="40">
        <f>IF(G5="Palivo",K5*L5,L5)</f>
        <v/>
      </c>
      <c r="N5" s="41">
        <f>IFERROR(VLOOKUP(G5,$W$3:$X$10,2,FALSE),0)</f>
        <v/>
      </c>
      <c r="O5" s="40">
        <f>ROUND(M5*N5,2)</f>
        <v/>
      </c>
      <c r="P5" s="40">
        <f>M5+O5</f>
        <v/>
      </c>
      <c r="Q5" s="7" t="inlineStr">
        <is>
          <t>Služobná</t>
        </is>
      </c>
      <c r="R5" s="7" t="inlineStr">
        <is>
          <t>Hotovosť</t>
        </is>
      </c>
      <c r="S5" s="7" t="inlineStr">
        <is>
          <t>B-2026-103</t>
        </is>
      </c>
      <c r="T5" s="7" t="inlineStr">
        <is>
          <t>Stretnutie s klientom</t>
        </is>
      </c>
      <c r="W5" s="13" t="inlineStr">
        <is>
          <t>Pneumatiky</t>
        </is>
      </c>
      <c r="X5" s="42" t="n">
        <v>0.2</v>
      </c>
    </row>
    <row r="6">
      <c r="A6" s="15" t="n">
        <v>4</v>
      </c>
      <c r="B6" s="36" t="n">
        <v>46130</v>
      </c>
      <c r="C6" s="15">
        <f>TEXT(B6,"mmmm")</f>
        <v/>
      </c>
      <c r="D6" s="7" t="inlineStr">
        <is>
          <t>Zuzana Tóthová</t>
        </is>
      </c>
      <c r="E6" s="7" t="inlineStr">
        <is>
          <t>Nitra</t>
        </is>
      </c>
      <c r="F6" s="7" t="inlineStr">
        <is>
          <t>NR-321GH</t>
        </is>
      </c>
      <c r="G6" s="7" t="inlineStr">
        <is>
          <t>Palivo</t>
        </is>
      </c>
      <c r="H6" s="7" t="inlineStr">
        <is>
          <t>Tankovanie – benzín</t>
        </is>
      </c>
      <c r="I6" s="37" t="n">
        <v>58900</v>
      </c>
      <c r="J6" s="15">
        <f>IF(A6=1,0,I6-I5)</f>
        <v/>
      </c>
      <c r="K6" s="38" t="n">
        <v>52.8</v>
      </c>
      <c r="L6" s="39" t="n">
        <v>1.549</v>
      </c>
      <c r="M6" s="43">
        <f>IF(G6="Palivo",K6*L6,L6)</f>
        <v/>
      </c>
      <c r="N6" s="44">
        <f>IFERROR(VLOOKUP(G6,$W$3:$X$10,2,FALSE),0)</f>
        <v/>
      </c>
      <c r="O6" s="43">
        <f>ROUND(M6*N6,2)</f>
        <v/>
      </c>
      <c r="P6" s="43">
        <f>M6+O6</f>
        <v/>
      </c>
      <c r="Q6" s="7" t="inlineStr">
        <is>
          <t>Služobná</t>
        </is>
      </c>
      <c r="R6" s="7" t="inlineStr">
        <is>
          <t>Firemná karta</t>
        </is>
      </c>
      <c r="S6" s="7" t="inlineStr">
        <is>
          <t>D-2026-047</t>
        </is>
      </c>
      <c r="T6" s="7" t="inlineStr"/>
      <c r="W6" s="13" t="inlineStr">
        <is>
          <t>Diaľničná známka</t>
        </is>
      </c>
      <c r="X6" s="42" t="n">
        <v>0.2</v>
      </c>
    </row>
    <row r="7">
      <c r="A7" s="5" t="n">
        <v>5</v>
      </c>
      <c r="B7" s="36" t="n">
        <v>46144</v>
      </c>
      <c r="C7" s="5">
        <f>TEXT(B7,"mmmm")</f>
        <v/>
      </c>
      <c r="D7" s="7" t="inlineStr">
        <is>
          <t>Martin Baláž</t>
        </is>
      </c>
      <c r="E7" s="7" t="inlineStr">
        <is>
          <t>Prešov</t>
        </is>
      </c>
      <c r="F7" s="7" t="inlineStr">
        <is>
          <t>PO-654JK</t>
        </is>
      </c>
      <c r="G7" s="7" t="inlineStr">
        <is>
          <t>Diaľničná známka</t>
        </is>
      </c>
      <c r="H7" s="7" t="inlineStr">
        <is>
          <t>Elektronická diaľničná známka – ročná</t>
        </is>
      </c>
      <c r="I7" s="37" t="n">
        <v>41200</v>
      </c>
      <c r="J7" s="5">
        <f>IF(A7=1,0,I7-I6)</f>
        <v/>
      </c>
      <c r="K7" s="38" t="n">
        <v>1</v>
      </c>
      <c r="L7" s="39" t="n">
        <v>90</v>
      </c>
      <c r="M7" s="40">
        <f>IF(G7="Palivo",K7*L7,L7)</f>
        <v/>
      </c>
      <c r="N7" s="41">
        <f>IFERROR(VLOOKUP(G7,$W$3:$X$10,2,FALSE),0)</f>
        <v/>
      </c>
      <c r="O7" s="40">
        <f>ROUND(M7*N7,2)</f>
        <v/>
      </c>
      <c r="P7" s="40">
        <f>M7+O7</f>
        <v/>
      </c>
      <c r="Q7" s="7" t="inlineStr">
        <is>
          <t>Služobná</t>
        </is>
      </c>
      <c r="R7" s="7" t="inlineStr">
        <is>
          <t>Prevod</t>
        </is>
      </c>
      <c r="S7" s="7" t="inlineStr">
        <is>
          <t>E-2026-2026</t>
        </is>
      </c>
      <c r="T7" s="7" t="inlineStr">
        <is>
          <t>Ročná známka 2026</t>
        </is>
      </c>
      <c r="W7" s="13" t="inlineStr">
        <is>
          <t>Parkovanie</t>
        </is>
      </c>
      <c r="X7" s="42" t="n">
        <v>0.1</v>
      </c>
    </row>
    <row r="8">
      <c r="A8" s="15" t="n">
        <v>6</v>
      </c>
      <c r="B8" s="36" t="n">
        <v>46169</v>
      </c>
      <c r="C8" s="15">
        <f>TEXT(B8,"mmmm")</f>
        <v/>
      </c>
      <c r="D8" s="7" t="inlineStr">
        <is>
          <t>Katarína Hudáková</t>
        </is>
      </c>
      <c r="E8" s="7" t="inlineStr">
        <is>
          <t>Banská Bystrica</t>
        </is>
      </c>
      <c r="F8" s="7" t="inlineStr">
        <is>
          <t>BB-987LM</t>
        </is>
      </c>
      <c r="G8" s="7" t="inlineStr">
        <is>
          <t>Pneumatiky</t>
        </is>
      </c>
      <c r="H8" s="7" t="inlineStr">
        <is>
          <t>Sada letných pneumatík 4 ks</t>
        </is>
      </c>
      <c r="I8" s="37" t="n">
        <v>56340</v>
      </c>
      <c r="J8" s="15">
        <f>IF(A8=1,0,I8-I7)</f>
        <v/>
      </c>
      <c r="K8" s="38" t="n">
        <v>1</v>
      </c>
      <c r="L8" s="39" t="n">
        <v>420</v>
      </c>
      <c r="M8" s="43">
        <f>IF(G8="Palivo",K8*L8,L8)</f>
        <v/>
      </c>
      <c r="N8" s="44">
        <f>IFERROR(VLOOKUP(G8,$W$3:$X$10,2,FALSE),0)</f>
        <v/>
      </c>
      <c r="O8" s="43">
        <f>ROUND(M8*N8,2)</f>
        <v/>
      </c>
      <c r="P8" s="43">
        <f>M8+O8</f>
        <v/>
      </c>
      <c r="Q8" s="7" t="inlineStr">
        <is>
          <t>Služobná</t>
        </is>
      </c>
      <c r="R8" s="7" t="inlineStr">
        <is>
          <t>Prevod</t>
        </is>
      </c>
      <c r="S8" s="7" t="inlineStr">
        <is>
          <t>F-2026-089</t>
        </is>
      </c>
      <c r="T8" s="7" t="inlineStr">
        <is>
          <t>Vrátane prezutia</t>
        </is>
      </c>
      <c r="W8" s="13" t="inlineStr">
        <is>
          <t>Umývanie</t>
        </is>
      </c>
      <c r="X8" s="42" t="n">
        <v>0.2</v>
      </c>
    </row>
    <row r="9">
      <c r="A9" s="5" t="n">
        <v>7</v>
      </c>
      <c r="B9" s="36" t="n">
        <v>46183</v>
      </c>
      <c r="C9" s="5">
        <f>TEXT(B9,"mmmm")</f>
        <v/>
      </c>
      <c r="D9" s="7" t="inlineStr">
        <is>
          <t>Lukáš Varga</t>
        </is>
      </c>
      <c r="E9" s="7" t="inlineStr">
        <is>
          <t>Trnava</t>
        </is>
      </c>
      <c r="F9" s="7" t="inlineStr">
        <is>
          <t>TT-210NP</t>
        </is>
      </c>
      <c r="G9" s="7" t="inlineStr">
        <is>
          <t>Umývanie</t>
        </is>
      </c>
      <c r="H9" s="7" t="inlineStr">
        <is>
          <t>Automatická umývarka – program premium</t>
        </is>
      </c>
      <c r="I9" s="37" t="n">
        <v>29870</v>
      </c>
      <c r="J9" s="5">
        <f>IF(A9=1,0,I9-I8)</f>
        <v/>
      </c>
      <c r="K9" s="38" t="n">
        <v>1</v>
      </c>
      <c r="L9" s="39" t="n">
        <v>15</v>
      </c>
      <c r="M9" s="40">
        <f>IF(G9="Palivo",K9*L9,L9)</f>
        <v/>
      </c>
      <c r="N9" s="41">
        <f>IFERROR(VLOOKUP(G9,$W$3:$X$10,2,FALSE),0)</f>
        <v/>
      </c>
      <c r="O9" s="40">
        <f>ROUND(M9*N9,2)</f>
        <v/>
      </c>
      <c r="P9" s="40">
        <f>M9+O9</f>
        <v/>
      </c>
      <c r="Q9" s="7" t="inlineStr">
        <is>
          <t>Služobná</t>
        </is>
      </c>
      <c r="R9" s="7" t="inlineStr">
        <is>
          <t>Hotovosť</t>
        </is>
      </c>
      <c r="S9" s="7" t="inlineStr">
        <is>
          <t>B-2026-156</t>
        </is>
      </c>
      <c r="T9" s="7" t="inlineStr"/>
      <c r="W9" s="13" t="inlineStr">
        <is>
          <t>Poistenie</t>
        </is>
      </c>
      <c r="X9" s="42" t="n">
        <v>0</v>
      </c>
    </row>
    <row r="10">
      <c r="A10" s="15" t="n">
        <v>8</v>
      </c>
      <c r="B10" s="36" t="n">
        <v>46206</v>
      </c>
      <c r="C10" s="15">
        <f>TEXT(B10,"mmmm")</f>
        <v/>
      </c>
      <c r="D10" s="7" t="inlineStr">
        <is>
          <t>Eva Šimková</t>
        </is>
      </c>
      <c r="E10" s="7" t="inlineStr">
        <is>
          <t>Trenčín</t>
        </is>
      </c>
      <c r="F10" s="7" t="inlineStr">
        <is>
          <t>TN-555QR</t>
        </is>
      </c>
      <c r="G10" s="7" t="inlineStr">
        <is>
          <t>Poistenie</t>
        </is>
      </c>
      <c r="H10" s="7" t="inlineStr">
        <is>
          <t>Povinné zmluvné poistenie – ročné</t>
        </is>
      </c>
      <c r="I10" s="37" t="n">
        <v>67780</v>
      </c>
      <c r="J10" s="15">
        <f>IF(A10=1,0,I10-I9)</f>
        <v/>
      </c>
      <c r="K10" s="38" t="n">
        <v>1</v>
      </c>
      <c r="L10" s="39" t="n">
        <v>198.5</v>
      </c>
      <c r="M10" s="43">
        <f>IF(G10="Palivo",K10*L10,L10)</f>
        <v/>
      </c>
      <c r="N10" s="44">
        <f>IFERROR(VLOOKUP(G10,$W$3:$X$10,2,FALSE),0)</f>
        <v/>
      </c>
      <c r="O10" s="43">
        <f>ROUND(M10*N10,2)</f>
        <v/>
      </c>
      <c r="P10" s="43">
        <f>M10+O10</f>
        <v/>
      </c>
      <c r="Q10" s="7" t="inlineStr">
        <is>
          <t>Služobná</t>
        </is>
      </c>
      <c r="R10" s="7" t="inlineStr">
        <is>
          <t>Prevod</t>
        </is>
      </c>
      <c r="S10" s="7" t="inlineStr">
        <is>
          <t>PZP-2026-33</t>
        </is>
      </c>
      <c r="T10" s="7" t="inlineStr">
        <is>
          <t>Ročná splátka</t>
        </is>
      </c>
      <c r="W10" s="13" t="inlineStr">
        <is>
          <t>Iné</t>
        </is>
      </c>
      <c r="X10" s="42" t="n">
        <v>0.2</v>
      </c>
    </row>
    <row r="11">
      <c r="A11" s="5" t="n">
        <v>9</v>
      </c>
      <c r="B11" s="36" t="n">
        <v>46224</v>
      </c>
      <c r="C11" s="5">
        <f>TEXT(B11,"mmmm")</f>
        <v/>
      </c>
      <c r="D11" s="7" t="inlineStr">
        <is>
          <t>Ján Novák</t>
        </is>
      </c>
      <c r="E11" s="7" t="inlineStr">
        <is>
          <t>Martin</t>
        </is>
      </c>
      <c r="F11" s="7" t="inlineStr">
        <is>
          <t>BA-123AB</t>
        </is>
      </c>
      <c r="G11" s="7" t="inlineStr">
        <is>
          <t>Palivo</t>
        </is>
      </c>
      <c r="H11" s="7" t="inlineStr">
        <is>
          <t>Tankovanie – nafta</t>
        </is>
      </c>
      <c r="I11" s="37" t="n">
        <v>48950</v>
      </c>
      <c r="J11" s="5">
        <f>IF(A11=1,0,I11-I10)</f>
        <v/>
      </c>
      <c r="K11" s="38" t="n">
        <v>41.6</v>
      </c>
      <c r="L11" s="39" t="n">
        <v>1.619</v>
      </c>
      <c r="M11" s="40">
        <f>IF(G11="Palivo",K11*L11,L11)</f>
        <v/>
      </c>
      <c r="N11" s="41">
        <f>IFERROR(VLOOKUP(G11,$W$3:$X$10,2,FALSE),0)</f>
        <v/>
      </c>
      <c r="O11" s="40">
        <f>ROUND(M11*N11,2)</f>
        <v/>
      </c>
      <c r="P11" s="40">
        <f>M11+O11</f>
        <v/>
      </c>
      <c r="Q11" s="7" t="inlineStr">
        <is>
          <t>Služobná</t>
        </is>
      </c>
      <c r="R11" s="7" t="inlineStr">
        <is>
          <t>Firemná karta</t>
        </is>
      </c>
      <c r="S11" s="7" t="inlineStr">
        <is>
          <t>D-2026-112</t>
        </is>
      </c>
      <c r="T11" s="7" t="inlineStr"/>
    </row>
  </sheetData>
  <mergeCells count="1">
    <mergeCell ref="A1:H1"/>
  </mergeCells>
  <conditionalFormatting sqref="P3:P50">
    <cfRule type="expression" priority="1" dxfId="0" stopIfTrue="1">
      <formula>P3&gt;300</formula>
    </cfRule>
  </conditionalFormatting>
  <dataValidations count="3">
    <dataValidation sqref="G3:G50" showErrorMessage="1" showInputMessage="1" allowBlank="1" type="list">
      <formula1>"Palivo,Servis,Pneumatiky,Diaľničná známka,Parkovanie,Umývanie,Poistenie,Iné"</formula1>
    </dataValidation>
    <dataValidation sqref="Q3:Q50" showErrorMessage="1" showInputMessage="1" allowBlank="1" type="list">
      <formula1>"Služobná,Súkromná,Dovážka materiálu,Návšteva klienta,Iné"</formula1>
    </dataValidation>
    <dataValidation sqref="R3:R50" showErrorMessage="1" showInputMessage="1" allowBlank="1" type="list">
      <formula1>"Firemná karta,Hotovosť,Prevod,Súkromná karta"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16" customWidth="1" min="3" max="3"/>
    <col width="14" customWidth="1" min="4" max="4"/>
    <col width="16" customWidth="1" min="5" max="5"/>
  </cols>
  <sheetData>
    <row r="1">
      <c r="A1" s="1" t="inlineStr">
        <is>
          <t>SÚHRN A DASHBOARD – NÁKLADY NA AUTO 2026</t>
        </is>
      </c>
    </row>
    <row r="3">
      <c r="A3" s="18" t="inlineStr">
        <is>
          <t>Celkové náklady s DPH</t>
        </is>
      </c>
      <c r="B3" s="45">
        <f>SUM('Evidencia jázd a nákladov'!P3:P11)</f>
        <v/>
      </c>
    </row>
    <row r="4">
      <c r="A4" s="20" t="inlineStr">
        <is>
          <t>Celkové náklady bez DPH</t>
        </is>
      </c>
      <c r="B4" s="46">
        <f>SUM('Evidencia jázd a nákladov'!M3:M11)</f>
        <v/>
      </c>
    </row>
    <row r="5">
      <c r="A5" s="18" t="inlineStr">
        <is>
          <t>Celková DPH</t>
        </is>
      </c>
      <c r="B5" s="45">
        <f>SUM('Evidencia jázd a nákladov'!O3:O11)</f>
        <v/>
      </c>
    </row>
    <row r="6">
      <c r="A6" s="20" t="inlineStr">
        <is>
          <t>Celkové najazdené km</t>
        </is>
      </c>
      <c r="B6" s="47">
        <f>SUM('Evidencia jázd a nákladov'!J3:J11)</f>
        <v/>
      </c>
    </row>
    <row r="7">
      <c r="A7" s="18" t="inlineStr">
        <is>
          <t>Priemerný náklad na km</t>
        </is>
      </c>
      <c r="B7" s="48">
        <f>IF(SUM('Evidencia jázd a nákladov'!J:J)=0,0,SUM('Evidencia jázd a nákladov'!P:P)/SUM('Evidencia jázd a nákladov'!J:J))</f>
        <v/>
      </c>
    </row>
    <row r="8">
      <c r="A8" s="20" t="inlineStr">
        <is>
          <t>Priemerný mesačný náklad</t>
        </is>
      </c>
      <c r="B8" s="46">
        <f>IFERROR(AVERAGEIF(B14:B19,"&gt;0"),0)</f>
        <v/>
      </c>
    </row>
    <row r="9">
      <c r="A9" s="18" t="inlineStr">
        <is>
          <t>Počet záznamov</t>
        </is>
      </c>
      <c r="B9" s="24">
        <f>COUNTA('Evidencia jázd a nákladov'!A3:A11)</f>
        <v/>
      </c>
    </row>
    <row r="12">
      <c r="A12" s="25" t="inlineStr">
        <is>
          <t>NÁKLADY PODĽA MESIACOV</t>
        </is>
      </c>
    </row>
    <row r="13">
      <c r="A13" s="3" t="inlineStr">
        <is>
          <t>Mesiac</t>
        </is>
      </c>
      <c r="B13" s="3" t="inlineStr">
        <is>
          <t>Náklady s DPH</t>
        </is>
      </c>
      <c r="C13" s="3" t="inlineStr">
        <is>
          <t>Najazdené km</t>
        </is>
      </c>
      <c r="D13" s="3" t="inlineStr">
        <is>
          <t>Náklad na km</t>
        </is>
      </c>
      <c r="E13" s="3" t="inlineStr">
        <is>
          <t>Počet záznamov</t>
        </is>
      </c>
    </row>
    <row r="14">
      <c r="A14" s="26" t="inlineStr">
        <is>
          <t>január</t>
        </is>
      </c>
      <c r="B14" s="49">
        <f>SUMIF('Evidencia jázd a nákladov'!C:C,A14,'Evidencia jázd a nákladov'!P:P)</f>
        <v/>
      </c>
      <c r="C14" s="50">
        <f>SUMIF('Evidencia jázd a nákladov'!C:C,A14,'Evidencia jázd a nákladov'!J:J)</f>
        <v/>
      </c>
      <c r="D14" s="51">
        <f>IF(C14=0,0,B14/C14)</f>
        <v/>
      </c>
      <c r="E14" s="26">
        <f>COUNTIF('Evidencia jázd a nákladov'!C:C,A14)</f>
        <v/>
      </c>
    </row>
    <row r="15">
      <c r="A15" s="13" t="inlineStr">
        <is>
          <t>február</t>
        </is>
      </c>
      <c r="B15" s="52">
        <f>SUMIF('Evidencia jázd a nákladov'!C:C,A15,'Evidencia jázd a nákladov'!P:P)</f>
        <v/>
      </c>
      <c r="C15" s="53">
        <f>SUMIF('Evidencia jázd a nákladov'!C:C,A15,'Evidencia jázd a nákladov'!J:J)</f>
        <v/>
      </c>
      <c r="D15" s="54">
        <f>IF(C15=0,0,B15/C15)</f>
        <v/>
      </c>
      <c r="E15" s="13">
        <f>COUNTIF('Evidencia jázd a nákladov'!C:C,A15)</f>
        <v/>
      </c>
    </row>
    <row r="16">
      <c r="A16" s="26" t="inlineStr">
        <is>
          <t>marec</t>
        </is>
      </c>
      <c r="B16" s="49">
        <f>SUMIF('Evidencia jázd a nákladov'!C:C,A16,'Evidencia jázd a nákladov'!P:P)</f>
        <v/>
      </c>
      <c r="C16" s="50">
        <f>SUMIF('Evidencia jázd a nákladov'!C:C,A16,'Evidencia jázd a nákladov'!J:J)</f>
        <v/>
      </c>
      <c r="D16" s="51">
        <f>IF(C16=0,0,B16/C16)</f>
        <v/>
      </c>
      <c r="E16" s="26">
        <f>COUNTIF('Evidencia jázd a nákladov'!C:C,A16)</f>
        <v/>
      </c>
    </row>
    <row r="17">
      <c r="A17" s="13" t="inlineStr">
        <is>
          <t>apríl</t>
        </is>
      </c>
      <c r="B17" s="52">
        <f>SUMIF('Evidencia jázd a nákladov'!C:C,A17,'Evidencia jázd a nákladov'!P:P)</f>
        <v/>
      </c>
      <c r="C17" s="53">
        <f>SUMIF('Evidencia jázd a nákladov'!C:C,A17,'Evidencia jázd a nákladov'!J:J)</f>
        <v/>
      </c>
      <c r="D17" s="54">
        <f>IF(C17=0,0,B17/C17)</f>
        <v/>
      </c>
      <c r="E17" s="13">
        <f>COUNTIF('Evidencia jázd a nákladov'!C:C,A17)</f>
        <v/>
      </c>
    </row>
    <row r="18">
      <c r="A18" s="26" t="inlineStr">
        <is>
          <t>máj</t>
        </is>
      </c>
      <c r="B18" s="49">
        <f>SUMIF('Evidencia jázd a nákladov'!C:C,A18,'Evidencia jázd a nákladov'!P:P)</f>
        <v/>
      </c>
      <c r="C18" s="50">
        <f>SUMIF('Evidencia jázd a nákladov'!C:C,A18,'Evidencia jázd a nákladov'!J:J)</f>
        <v/>
      </c>
      <c r="D18" s="51">
        <f>IF(C18=0,0,B18/C18)</f>
        <v/>
      </c>
      <c r="E18" s="26">
        <f>COUNTIF('Evidencia jázd a nákladov'!C:C,A18)</f>
        <v/>
      </c>
    </row>
    <row r="19">
      <c r="A19" s="13" t="inlineStr">
        <is>
          <t>jún</t>
        </is>
      </c>
      <c r="B19" s="52">
        <f>SUMIF('Evidencia jázd a nákladov'!C:C,A19,'Evidencia jázd a nákladov'!P:P)</f>
        <v/>
      </c>
      <c r="C19" s="53">
        <f>SUMIF('Evidencia jázd a nákladov'!C:C,A19,'Evidencia jázd a nákladov'!J:J)</f>
        <v/>
      </c>
      <c r="D19" s="54">
        <f>IF(C19=0,0,B19/C19)</f>
        <v/>
      </c>
      <c r="E19" s="13">
        <f>COUNTIF('Evidencia jázd a nákladov'!C:C,A19)</f>
        <v/>
      </c>
    </row>
    <row r="20">
      <c r="A20" s="26" t="inlineStr">
        <is>
          <t>júl</t>
        </is>
      </c>
      <c r="B20" s="49">
        <f>SUMIF('Evidencia jázd a nákladov'!C:C,A20,'Evidencia jázd a nákladov'!P:P)</f>
        <v/>
      </c>
      <c r="C20" s="50">
        <f>SUMIF('Evidencia jázd a nákladov'!C:C,A20,'Evidencia jázd a nákladov'!J:J)</f>
        <v/>
      </c>
      <c r="D20" s="51">
        <f>IF(C20=0,0,B20/C20)</f>
        <v/>
      </c>
      <c r="E20" s="26">
        <f>COUNTIF('Evidencia jázd a nákladov'!C:C,A20)</f>
        <v/>
      </c>
    </row>
    <row r="21">
      <c r="A21" s="20" t="inlineStr">
        <is>
          <t>Celkový priemer</t>
        </is>
      </c>
      <c r="B21" s="46">
        <f>IFERROR(AVERAGE(B14:B20),0)</f>
        <v/>
      </c>
    </row>
    <row r="23">
      <c r="A23" s="25" t="inlineStr">
        <is>
          <t>NÁKLADY PODĽA TYPU</t>
        </is>
      </c>
    </row>
    <row r="24">
      <c r="A24" s="3" t="inlineStr">
        <is>
          <t>Typ nákladu</t>
        </is>
      </c>
      <c r="B24" s="3" t="inlineStr">
        <is>
          <t>Celková suma s DPH</t>
        </is>
      </c>
      <c r="C24" s="3" t="inlineStr">
        <is>
          <t>Podiel na nákladoch</t>
        </is>
      </c>
      <c r="D24" s="3" t="inlineStr">
        <is>
          <t>Počet položiek</t>
        </is>
      </c>
    </row>
    <row r="25">
      <c r="A25" s="26" t="inlineStr">
        <is>
          <t>Palivo</t>
        </is>
      </c>
      <c r="B25" s="49">
        <f>SUMIF('Evidencia jázd a nákladov'!G:G,A25,'Evidencia jázd a nákladov'!P:P)</f>
        <v/>
      </c>
      <c r="C25" s="55">
        <f>IF($B$3=0,0,B25/$B$3)</f>
        <v/>
      </c>
      <c r="D25" s="26">
        <f>COUNTIF('Evidencia jázd a nákladov'!G:G,A25)</f>
        <v/>
      </c>
    </row>
    <row r="26">
      <c r="A26" s="13" t="inlineStr">
        <is>
          <t>Servis</t>
        </is>
      </c>
      <c r="B26" s="52">
        <f>SUMIF('Evidencia jázd a nákladov'!G:G,A26,'Evidencia jázd a nákladov'!P:P)</f>
        <v/>
      </c>
      <c r="C26" s="56">
        <f>IF($B$3=0,0,B26/$B$3)</f>
        <v/>
      </c>
      <c r="D26" s="13">
        <f>COUNTIF('Evidencia jázd a nákladov'!G:G,A26)</f>
        <v/>
      </c>
    </row>
    <row r="27">
      <c r="A27" s="26" t="inlineStr">
        <is>
          <t>Pneumatiky</t>
        </is>
      </c>
      <c r="B27" s="49">
        <f>SUMIF('Evidencia jázd a nákladov'!G:G,A27,'Evidencia jázd a nákladov'!P:P)</f>
        <v/>
      </c>
      <c r="C27" s="55">
        <f>IF($B$3=0,0,B27/$B$3)</f>
        <v/>
      </c>
      <c r="D27" s="26">
        <f>COUNTIF('Evidencia jázd a nákladov'!G:G,A27)</f>
        <v/>
      </c>
    </row>
    <row r="28">
      <c r="A28" s="13" t="inlineStr">
        <is>
          <t>Diaľničná známka</t>
        </is>
      </c>
      <c r="B28" s="52">
        <f>SUMIF('Evidencia jázd a nákladov'!G:G,A28,'Evidencia jázd a nákladov'!P:P)</f>
        <v/>
      </c>
      <c r="C28" s="56">
        <f>IF($B$3=0,0,B28/$B$3)</f>
        <v/>
      </c>
      <c r="D28" s="13">
        <f>COUNTIF('Evidencia jázd a nákladov'!G:G,A28)</f>
        <v/>
      </c>
    </row>
    <row r="29">
      <c r="A29" s="26" t="inlineStr">
        <is>
          <t>Parkovanie</t>
        </is>
      </c>
      <c r="B29" s="49">
        <f>SUMIF('Evidencia jázd a nákladov'!G:G,A29,'Evidencia jázd a nákladov'!P:P)</f>
        <v/>
      </c>
      <c r="C29" s="55">
        <f>IF($B$3=0,0,B29/$B$3)</f>
        <v/>
      </c>
      <c r="D29" s="26">
        <f>COUNTIF('Evidencia jázd a nákladov'!G:G,A29)</f>
        <v/>
      </c>
    </row>
    <row r="30">
      <c r="A30" s="13" t="inlineStr">
        <is>
          <t>Umývanie</t>
        </is>
      </c>
      <c r="B30" s="52">
        <f>SUMIF('Evidencia jázd a nákladov'!G:G,A30,'Evidencia jázd a nákladov'!P:P)</f>
        <v/>
      </c>
      <c r="C30" s="56">
        <f>IF($B$3=0,0,B30/$B$3)</f>
        <v/>
      </c>
      <c r="D30" s="13">
        <f>COUNTIF('Evidencia jázd a nákladov'!G:G,A30)</f>
        <v/>
      </c>
    </row>
    <row r="31">
      <c r="A31" s="26" t="inlineStr">
        <is>
          <t>Poistenie</t>
        </is>
      </c>
      <c r="B31" s="49">
        <f>SUMIF('Evidencia jázd a nákladov'!G:G,A31,'Evidencia jázd a nákladov'!P:P)</f>
        <v/>
      </c>
      <c r="C31" s="55">
        <f>IF($B$3=0,0,B31/$B$3)</f>
        <v/>
      </c>
      <c r="D31" s="26">
        <f>COUNTIF('Evidencia jázd a nákladov'!G:G,A31)</f>
        <v/>
      </c>
    </row>
    <row r="32">
      <c r="A32" s="13" t="inlineStr">
        <is>
          <t>Iné</t>
        </is>
      </c>
      <c r="B32" s="52">
        <f>SUMIF('Evidencia jázd a nákladov'!G:G,A32,'Evidencia jázd a nákladov'!P:P)</f>
        <v/>
      </c>
      <c r="C32" s="56">
        <f>IF($B$3=0,0,B32/$B$3)</f>
        <v/>
      </c>
      <c r="D32" s="13">
        <f>COUNTIF('Evidencia jázd a nákladov'!G:G,A32)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</cols>
  <sheetData>
    <row r="1">
      <c r="A1" s="1" t="inlineStr">
        <is>
          <t>POKYNY – NÁKLADY NA AUTO</t>
        </is>
      </c>
    </row>
    <row r="3">
      <c r="A3" s="35" t="n">
        <v>1</v>
      </c>
      <c r="B3" s="15" t="inlineStr">
        <is>
          <t>Žlté bunky slúžia na zadávanie údajov.</t>
        </is>
      </c>
    </row>
    <row r="4">
      <c r="A4" s="35" t="n">
        <v>2</v>
      </c>
      <c r="B4" s="5" t="inlineStr">
        <is>
          <t>Každý náklad zadávajte ako samostatný riadok.</t>
        </is>
      </c>
    </row>
    <row r="5">
      <c r="A5" s="35" t="n">
        <v>3</v>
      </c>
      <c r="B5" s="15" t="inlineStr">
        <is>
          <t>Pri tankovaní zadajte množstvo v litroch a cenu za liter.</t>
        </is>
      </c>
    </row>
    <row r="6">
      <c r="A6" s="35" t="n">
        <v>4</v>
      </c>
      <c r="B6" s="5" t="inlineStr">
        <is>
          <t>Pri servise, poistení a parkovaní zadajte celkovú cenu do poľa Cena za jednotku.</t>
        </is>
      </c>
    </row>
    <row r="7">
      <c r="A7" s="35" t="n">
        <v>5</v>
      </c>
      <c r="B7" s="15" t="inlineStr">
        <is>
          <t>Uchovávajte číslo dokladu alebo faktúry.</t>
        </is>
      </c>
    </row>
    <row r="8">
      <c r="A8" s="35" t="n">
        <v>6</v>
      </c>
      <c r="B8" s="5" t="inlineStr">
        <is>
          <t>Súhrn a grafy sa aktualizujú po doplnení údajov.</t>
        </is>
      </c>
    </row>
    <row r="9">
      <c r="A9" s="35" t="n">
        <v>7</v>
      </c>
      <c r="B9" s="15" t="inlineStr">
        <is>
          <t>Pri firemnom automobile overte nárok na odpočet DPH a evidenciu jázd podľa požiadaviek Finančnej správy.</t>
        </is>
      </c>
    </row>
    <row r="10">
      <c r="A10" s="35" t="n">
        <v>8</v>
      </c>
      <c r="B10" s="5" t="inlineStr">
        <is>
          <t>Pri používaní vozidla SZČO alebo s.r.o. rozlišujte služobné a súkromné jazdy.</t>
        </is>
      </c>
    </row>
    <row r="12">
      <c r="A12" s="25" t="inlineStr">
        <is>
          <t>POPIS HÁRKOV</t>
        </is>
      </c>
    </row>
    <row r="13">
      <c r="A13" s="20" t="inlineStr">
        <is>
          <t>Evidencia jázd a nákladov</t>
        </is>
      </c>
      <c r="B13" s="15" t="inlineStr">
        <is>
          <t>Hlavná tabuľka – jeden riadok = jeden náklad alebo tankovanie. Vzorce počítajú DPH, sumy a kilometre automaticky.</t>
        </is>
      </c>
    </row>
    <row r="14">
      <c r="A14" s="20" t="inlineStr">
        <is>
          <t>Súhrn a dashboard</t>
        </is>
      </c>
      <c r="B14" s="15" t="inlineStr">
        <is>
          <t>Kľúčové ukazovatele, mesačné prehľady, rozdelenie podľa typu nákladu a grafy. Cena na kilometer sa počíta z celkovej evidencie.</t>
        </is>
      </c>
    </row>
    <row r="15">
      <c r="A15" s="20" t="inlineStr">
        <is>
          <t>Pokyny</t>
        </is>
      </c>
      <c r="B15" s="15" t="inlineStr">
        <is>
          <t>Tento návod na prácu so súborom.</t>
        </is>
      </c>
    </row>
    <row r="18">
      <c r="A18" s="25" t="inlineStr">
        <is>
          <t>FORMÁTY</t>
        </is>
      </c>
    </row>
    <row r="19">
      <c r="A19" s="20" t="inlineStr">
        <is>
          <t>Mena</t>
        </is>
      </c>
      <c r="B19" s="15" t="inlineStr">
        <is>
          <t>1 234,56 € (medzera = tisíce, čiarka = desatinné miesta)</t>
        </is>
      </c>
    </row>
    <row r="20">
      <c r="A20" s="20" t="inlineStr">
        <is>
          <t>Dátum</t>
        </is>
      </c>
      <c r="B20" s="15" t="inlineStr">
        <is>
          <t>DD.MM.YYYY (napr. 21.07.2026)</t>
        </is>
      </c>
    </row>
    <row r="21">
      <c r="A21" s="20" t="inlineStr">
        <is>
          <t>Sadzby DPH</t>
        </is>
      </c>
      <c r="B21" s="15" t="inlineStr">
        <is>
          <t>Informatívne sadzby v pomocnej tabuľke (žlté bunky W3:X10) – upravte podľa aktuálnej legislatívy a dokladu.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2026-07-30T13:19:20Z</dcterms:created>
  <dcterms:modified xmlns:dcterms="http://purl.org/dc/terms/" xmlns:xsi="http://www.w3.org/2001/XMLSchema-instance" xsi:type="dcterms:W3CDTF">2026-07-30T13:19:20Z</dcterms:modified>
</cp:coreProperties>
</file>