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jednávky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 ##0,00 &quot;€&quot;"/>
    <numFmt numFmtId="165" formatCode="0,00%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sz val="11"/>
    </font>
    <font>
      <name val="Calibri"/>
      <b val="1"/>
      <color rgb="001E293B"/>
      <sz val="11"/>
    </font>
    <font>
      <name val="Calibri"/>
      <b val="1"/>
      <color rgb="00FFFFFF"/>
      <sz val="10"/>
    </font>
    <font>
      <name val="Calibri"/>
      <b val="1"/>
      <color rgb="001E293B"/>
      <sz val="10"/>
    </font>
    <font>
      <name val="Calibri"/>
      <i val="1"/>
      <color rgb="0094A3B8"/>
      <sz val="9"/>
    </font>
  </fonts>
  <fills count="12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BD5E1"/>
      </patternFill>
    </fill>
    <fill>
      <patternFill patternType="solid">
        <fgColor rgb="00F0F9FF"/>
      </patternFill>
    </fill>
    <fill>
      <patternFill patternType="solid">
        <fgColor rgb="00C8102E"/>
      </patternFill>
    </fill>
    <fill>
      <patternFill patternType="solid">
        <fgColor rgb="00FEF9C3"/>
      </patternFill>
    </fill>
    <fill>
      <patternFill patternType="solid">
        <fgColor rgb="00E2E8F0"/>
      </patternFill>
    </fill>
    <fill>
      <patternFill patternType="solid">
        <fgColor rgb="00F0FFF4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right" vertical="center"/>
    </xf>
    <xf numFmtId="164" fontId="6" fillId="6" borderId="1" applyAlignment="1" pivotButton="0" quotePrefix="0" xfId="0">
      <alignment horizontal="right" vertical="center"/>
    </xf>
    <xf numFmtId="0" fontId="1" fillId="2" borderId="0" applyAlignment="1" pivotButton="0" quotePrefix="0" xfId="0">
      <alignment horizontal="center" vertical="center"/>
    </xf>
    <xf numFmtId="0" fontId="7" fillId="2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right" vertical="center"/>
    </xf>
    <xf numFmtId="164" fontId="6" fillId="7" borderId="1" applyAlignment="1" pivotButton="0" quotePrefix="0" xfId="0">
      <alignment horizontal="right" vertical="center"/>
    </xf>
    <xf numFmtId="165" fontId="6" fillId="7" borderId="1" applyAlignment="1" pivotButton="0" quotePrefix="0" xfId="0">
      <alignment horizontal="right" vertical="center"/>
    </xf>
    <xf numFmtId="0" fontId="7" fillId="8" borderId="1" applyAlignment="1" pivotButton="0" quotePrefix="0" xfId="0">
      <alignment horizontal="left" vertical="center" wrapText="1"/>
    </xf>
    <xf numFmtId="0" fontId="8" fillId="9" borderId="1" applyAlignment="1" pivotButton="0" quotePrefix="0" xfId="0">
      <alignment horizontal="left" vertical="center" wrapText="1"/>
    </xf>
    <xf numFmtId="0" fontId="4" fillId="10" borderId="1" applyAlignment="1" pivotButton="0" quotePrefix="0" xfId="0">
      <alignment horizontal="left" vertical="center" wrapText="1"/>
    </xf>
    <xf numFmtId="0" fontId="3" fillId="11" borderId="1" applyAlignment="1" pivotButton="0" quotePrefix="0" xfId="0">
      <alignment horizontal="left" vertical="center" wrapText="1"/>
    </xf>
    <xf numFmtId="164" fontId="3" fillId="11" borderId="1" applyAlignment="1" pivotButton="0" quotePrefix="0" xfId="0">
      <alignment horizontal="left" vertical="center" wrapText="1"/>
    </xf>
    <xf numFmtId="0" fontId="0" fillId="8" borderId="1" pivotButton="0" quotePrefix="0" xfId="0"/>
    <xf numFmtId="0" fontId="8" fillId="10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color rgb="001D4ED8"/>
        <sz val="10"/>
      </font>
      <fill>
        <patternFill patternType="solid">
          <fgColor rgb="00DBEAFE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color rgb="00CA8A04"/>
        <sz val="10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Celková hodnota objednávok podľa zákazníka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'Prehľad'!E9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'Prehľad'!$D$10:$D$19</f>
            </numRef>
          </cat>
          <val>
            <numRef>
              <f>'Prehľad'!$E$10:$E$19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Zákazník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Celkom s DPH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objednávok podľa stavu</a:t>
            </a:r>
          </a:p>
        </rich>
      </tx>
    </title>
    <plotArea>
      <pieChart>
        <varyColors val="1"/>
        <ser>
          <idx val="0"/>
          <order val="0"/>
          <tx>
            <strRef>
              <f>'Prehľad'!H9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'Prehľad'!$G$10:$G$14</f>
            </numRef>
          </cat>
          <val>
            <numRef>
              <f>'Prehľad'!$H$10:$H$14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Mesačný vývoj objemu objednávok 2026</a:t>
            </a:r>
          </a:p>
        </rich>
      </tx>
    </title>
    <plotArea>
      <lineChart>
        <grouping val="standard"/>
        <ser>
          <idx val="0"/>
          <order val="0"/>
          <tx>
            <strRef>
              <f>'Prehľad'!K9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'Prehľad'!$J$10:$J$14</f>
            </numRef>
          </cat>
          <val>
            <numRef>
              <f>'Prehľad'!$K$10:$K$14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Mesiac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Obrat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16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16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9</col>
      <colOff>0</colOff>
      <row>16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22" customWidth="1" min="3" max="3"/>
    <col width="16" customWidth="1" min="4" max="4"/>
    <col width="12" customWidth="1" min="5" max="5"/>
    <col width="14" customWidth="1" min="6" max="6"/>
    <col width="16" customWidth="1" min="7" max="7"/>
    <col width="18" customWidth="1" min="8" max="8"/>
    <col width="26" customWidth="1" min="9" max="9"/>
    <col width="26" customWidth="1" min="10" max="10"/>
    <col width="11" customWidth="1" min="11" max="11"/>
    <col width="16" customWidth="1" min="12" max="12"/>
    <col width="10" customWidth="1" min="13" max="13"/>
    <col width="14" customWidth="1" min="14" max="14"/>
    <col width="18" customWidth="1" min="15" max="15"/>
    <col width="12" customWidth="1" min="16" max="16"/>
    <col width="12" customWidth="1" min="17" max="17"/>
    <col width="14" customWidth="1" min="18" max="18"/>
    <col width="18" customWidth="1" min="19" max="19"/>
    <col width="14" customWidth="1" min="20" max="20"/>
    <col width="18" customWidth="1" min="21" max="21"/>
    <col width="18" customWidth="1" min="22" max="22"/>
    <col width="20" customWidth="1" min="23" max="23"/>
    <col width="22" customWidth="1" min="24" max="24"/>
  </cols>
  <sheetData>
    <row r="1" ht="40" customHeight="1">
      <c r="A1" s="1" t="inlineStr">
        <is>
          <t>REGISTER OBJEDNÁVOK – VZOR OBJEDNÁVKY 2026</t>
        </is>
      </c>
      <c r="B1" s="29" t="n"/>
      <c r="C1" s="29" t="n"/>
      <c r="D1" s="29" t="n"/>
      <c r="E1" s="29" t="n"/>
      <c r="F1" s="29" t="n"/>
      <c r="G1" s="29" t="n"/>
      <c r="H1" s="29" t="n"/>
      <c r="I1" s="29" t="n"/>
      <c r="J1" s="29" t="n"/>
      <c r="K1" s="29" t="n"/>
      <c r="L1" s="29" t="n"/>
      <c r="M1" s="29" t="n"/>
      <c r="N1" s="29" t="n"/>
      <c r="O1" s="29" t="n"/>
      <c r="P1" s="29" t="n"/>
      <c r="Q1" s="29" t="n"/>
      <c r="R1" s="29" t="n"/>
      <c r="S1" s="29" t="n"/>
      <c r="T1" s="29" t="n"/>
      <c r="U1" s="29" t="n"/>
      <c r="V1" s="29" t="n"/>
      <c r="W1" s="29" t="n"/>
      <c r="X1" s="30" t="n"/>
    </row>
    <row r="2" ht="32" customHeight="1">
      <c r="A2" s="2" t="inlineStr">
        <is>
          <t>Č. obj.</t>
        </is>
      </c>
      <c r="B2" s="2" t="inlineStr">
        <is>
          <t>Dátum obj.</t>
        </is>
      </c>
      <c r="C2" s="2" t="inlineStr">
        <is>
          <t>Zákazník</t>
        </is>
      </c>
      <c r="D2" s="2" t="inlineStr">
        <is>
          <t>Mesto</t>
        </is>
      </c>
      <c r="E2" s="2" t="inlineStr">
        <is>
          <t>IČO</t>
        </is>
      </c>
      <c r="F2" s="2" t="inlineStr">
        <is>
          <t>DIČ</t>
        </is>
      </c>
      <c r="G2" s="2" t="inlineStr">
        <is>
          <t>IČ DPH</t>
        </is>
      </c>
      <c r="H2" s="2" t="inlineStr">
        <is>
          <t>Kontakt</t>
        </is>
      </c>
      <c r="I2" s="2" t="inlineStr">
        <is>
          <t>E-mail</t>
        </is>
      </c>
      <c r="J2" s="2" t="inlineStr">
        <is>
          <t>Produkt / služba</t>
        </is>
      </c>
      <c r="K2" s="2" t="inlineStr">
        <is>
          <t>Množstvo</t>
        </is>
      </c>
      <c r="L2" s="2" t="inlineStr">
        <is>
          <t>Cena/j. bez DPH</t>
        </is>
      </c>
      <c r="M2" s="2" t="inlineStr">
        <is>
          <t>Zľava %</t>
        </is>
      </c>
      <c r="N2" s="2" t="inlineStr">
        <is>
          <t>Sadzba DPH %</t>
        </is>
      </c>
      <c r="O2" s="2" t="inlineStr">
        <is>
          <t>Medzisúčet bez DPH</t>
        </is>
      </c>
      <c r="P2" s="2" t="inlineStr">
        <is>
          <t>Zľava v €</t>
        </is>
      </c>
      <c r="Q2" s="2" t="inlineStr">
        <is>
          <t>DPH v €</t>
        </is>
      </c>
      <c r="R2" s="2" t="inlineStr">
        <is>
          <t>Celkom s DPH</t>
        </is>
      </c>
      <c r="S2" s="2" t="inlineStr">
        <is>
          <t>Stav objednávky</t>
        </is>
      </c>
      <c r="T2" s="2" t="inlineStr">
        <is>
          <t>Dátum dodania</t>
        </is>
      </c>
      <c r="U2" s="2" t="inlineStr">
        <is>
          <t>Spôsob dopravy</t>
        </is>
      </c>
      <c r="V2" s="2" t="inlineStr">
        <is>
          <t>Spôsob platby</t>
        </is>
      </c>
      <c r="W2" s="2" t="inlineStr">
        <is>
          <t>Zodpovedná osoba</t>
        </is>
      </c>
      <c r="X2" s="2" t="inlineStr">
        <is>
          <t>Poznámka</t>
        </is>
      </c>
    </row>
    <row r="3">
      <c r="A3" s="3" t="inlineStr">
        <is>
          <t>OBJ-2026-001</t>
        </is>
      </c>
      <c r="B3" s="3" t="inlineStr">
        <is>
          <t>05.02.2026</t>
        </is>
      </c>
      <c r="C3" s="4" t="inlineStr">
        <is>
          <t>Ján Novák</t>
        </is>
      </c>
      <c r="D3" s="3" t="inlineStr">
        <is>
          <t>Bratislava</t>
        </is>
      </c>
      <c r="E3" s="3" t="inlineStr">
        <is>
          <t>12345678</t>
        </is>
      </c>
      <c r="F3" s="3" t="inlineStr">
        <is>
          <t>SK2012345678</t>
        </is>
      </c>
      <c r="G3" s="3" t="inlineStr">
        <is>
          <t>SK2012345678</t>
        </is>
      </c>
      <c r="H3" s="4" t="inlineStr">
        <is>
          <t>+421 901 111 222</t>
        </is>
      </c>
      <c r="I3" s="4" t="inlineStr">
        <is>
          <t>jan.novak@firma.sk</t>
        </is>
      </c>
      <c r="J3" s="4" t="inlineStr">
        <is>
          <t>Kancelársky nábytok</t>
        </is>
      </c>
      <c r="K3" s="5" t="n">
        <v>5</v>
      </c>
      <c r="L3" s="6" t="n">
        <v>189</v>
      </c>
      <c r="M3" s="5" t="n">
        <v>5</v>
      </c>
      <c r="N3" s="5" t="n">
        <v>20</v>
      </c>
      <c r="O3" s="7">
        <f>K3*L3</f>
        <v/>
      </c>
      <c r="P3" s="7">
        <f>O3*(M3/100)</f>
        <v/>
      </c>
      <c r="Q3" s="7">
        <f>(O3-P3)*(N3/100)</f>
        <v/>
      </c>
      <c r="R3" s="8">
        <f>O3-P3+Q3</f>
        <v/>
      </c>
      <c r="S3" s="5" t="inlineStr">
        <is>
          <t>Vybavená</t>
        </is>
      </c>
      <c r="T3" s="5" t="inlineStr">
        <is>
          <t>20.02.2026</t>
        </is>
      </c>
      <c r="U3" s="9" t="inlineStr">
        <is>
          <t>Kuriér GLS</t>
        </is>
      </c>
      <c r="V3" s="9" t="inlineStr">
        <is>
          <t>Bankový prevod</t>
        </is>
      </c>
      <c r="W3" s="4" t="inlineStr">
        <is>
          <t>Ľudmila Mrázová</t>
        </is>
      </c>
      <c r="X3" s="4" t="inlineStr">
        <is>
          <t>Expresná dodávka</t>
        </is>
      </c>
    </row>
    <row r="4">
      <c r="A4" s="10" t="inlineStr">
        <is>
          <t>OBJ-2026-002</t>
        </is>
      </c>
      <c r="B4" s="10" t="inlineStr">
        <is>
          <t>18.03.2026</t>
        </is>
      </c>
      <c r="C4" s="11" t="inlineStr">
        <is>
          <t>Mária Kováčová</t>
        </is>
      </c>
      <c r="D4" s="10" t="inlineStr">
        <is>
          <t>Košice</t>
        </is>
      </c>
      <c r="E4" s="10" t="inlineStr">
        <is>
          <t>23456789</t>
        </is>
      </c>
      <c r="F4" s="10" t="inlineStr">
        <is>
          <t>SK2023456789</t>
        </is>
      </c>
      <c r="G4" s="10" t="inlineStr">
        <is>
          <t>SK2023456789</t>
        </is>
      </c>
      <c r="H4" s="11" t="inlineStr">
        <is>
          <t>+421 902 222 333</t>
        </is>
      </c>
      <c r="I4" s="11" t="inlineStr">
        <is>
          <t>kovacova@spolocnost.sk</t>
        </is>
      </c>
      <c r="J4" s="11" t="inlineStr">
        <is>
          <t>Tlačiareň Canon i-SENSYS</t>
        </is>
      </c>
      <c r="K4" s="5" t="n">
        <v>2</v>
      </c>
      <c r="L4" s="6" t="n">
        <v>349</v>
      </c>
      <c r="M4" s="5" t="n">
        <v>10</v>
      </c>
      <c r="N4" s="5" t="n">
        <v>20</v>
      </c>
      <c r="O4" s="12">
        <f>K4*L4</f>
        <v/>
      </c>
      <c r="P4" s="12">
        <f>O4*(M4/100)</f>
        <v/>
      </c>
      <c r="Q4" s="12">
        <f>(O4-P4)*(N4/100)</f>
        <v/>
      </c>
      <c r="R4" s="13">
        <f>O4-P4+Q4</f>
        <v/>
      </c>
      <c r="S4" s="5" t="inlineStr">
        <is>
          <t>Spracováva sa</t>
        </is>
      </c>
      <c r="T4" s="5" t="inlineStr">
        <is>
          <t>10.04.2026</t>
        </is>
      </c>
      <c r="U4" s="9" t="inlineStr">
        <is>
          <t>Kuriér DHL</t>
        </is>
      </c>
      <c r="V4" s="9" t="inlineStr">
        <is>
          <t>Faktúra 14 dní</t>
        </is>
      </c>
      <c r="W4" s="11" t="inlineStr">
        <is>
          <t>Tomáš Fedák</t>
        </is>
      </c>
      <c r="X4" s="11" t="inlineStr">
        <is>
          <t>Skontrolovať záruku</t>
        </is>
      </c>
    </row>
    <row r="5">
      <c r="A5" s="3" t="inlineStr">
        <is>
          <t>OBJ-2026-003</t>
        </is>
      </c>
      <c r="B5" s="3" t="inlineStr">
        <is>
          <t>25.03.2026</t>
        </is>
      </c>
      <c r="C5" s="4" t="inlineStr">
        <is>
          <t>Peter Horváth</t>
        </is>
      </c>
      <c r="D5" s="3" t="inlineStr">
        <is>
          <t>Žilina</t>
        </is>
      </c>
      <c r="E5" s="3" t="inlineStr">
        <is>
          <t>34567890</t>
        </is>
      </c>
      <c r="F5" s="3" t="inlineStr">
        <is>
          <t>SK2034567890</t>
        </is>
      </c>
      <c r="G5" s="3" t="inlineStr">
        <is>
          <t>SK2034567890</t>
        </is>
      </c>
      <c r="H5" s="4" t="inlineStr">
        <is>
          <t>+421 903 333 444</t>
        </is>
      </c>
      <c r="I5" s="4" t="inlineStr">
        <is>
          <t>horvath@business.sk</t>
        </is>
      </c>
      <c r="J5" s="4" t="inlineStr">
        <is>
          <t>Kancelársky papier A4 (balík)</t>
        </is>
      </c>
      <c r="K5" s="5" t="n">
        <v>50</v>
      </c>
      <c r="L5" s="6" t="n">
        <v>8.5</v>
      </c>
      <c r="M5" s="5" t="n">
        <v>0</v>
      </c>
      <c r="N5" s="5" t="n">
        <v>20</v>
      </c>
      <c r="O5" s="7">
        <f>K5*L5</f>
        <v/>
      </c>
      <c r="P5" s="7">
        <f>O5*(M5/100)</f>
        <v/>
      </c>
      <c r="Q5" s="7">
        <f>(O5-P5)*(N5/100)</f>
        <v/>
      </c>
      <c r="R5" s="8">
        <f>O5-P5+Q5</f>
        <v/>
      </c>
      <c r="S5" s="5" t="inlineStr">
        <is>
          <t>Vybavená</t>
        </is>
      </c>
      <c r="T5" s="5" t="inlineStr">
        <is>
          <t>15.04.2026</t>
        </is>
      </c>
      <c r="U5" s="9" t="inlineStr">
        <is>
          <t>Vlastný odber</t>
        </is>
      </c>
      <c r="V5" s="9" t="inlineStr">
        <is>
          <t>Hotovosť</t>
        </is>
      </c>
      <c r="W5" s="4" t="inlineStr">
        <is>
          <t>Ľudmila Mrázová</t>
        </is>
      </c>
      <c r="X5" s="4" t="inlineStr"/>
    </row>
    <row r="6">
      <c r="A6" s="10" t="inlineStr">
        <is>
          <t>OBJ-2026-004</t>
        </is>
      </c>
      <c r="B6" s="10" t="inlineStr">
        <is>
          <t>02.04.2026</t>
        </is>
      </c>
      <c r="C6" s="11" t="inlineStr">
        <is>
          <t>Zuzana Tóthová</t>
        </is>
      </c>
      <c r="D6" s="10" t="inlineStr">
        <is>
          <t>Nitra</t>
        </is>
      </c>
      <c r="E6" s="10" t="inlineStr">
        <is>
          <t>45678901</t>
        </is>
      </c>
      <c r="F6" s="10" t="inlineStr">
        <is>
          <t>SK2045678901</t>
        </is>
      </c>
      <c r="G6" s="10" t="inlineStr">
        <is>
          <t>SK2045678901</t>
        </is>
      </c>
      <c r="H6" s="11" t="inlineStr">
        <is>
          <t>+421 904 444 555</t>
        </is>
      </c>
      <c r="I6" s="11" t="inlineStr">
        <is>
          <t>tothova@nitra-firma.sk</t>
        </is>
      </c>
      <c r="J6" s="11" t="inlineStr">
        <is>
          <t>Notebooky Lenovo ThinkPad</t>
        </is>
      </c>
      <c r="K6" s="5" t="n">
        <v>3</v>
      </c>
      <c r="L6" s="6" t="n">
        <v>1250</v>
      </c>
      <c r="M6" s="5" t="n">
        <v>8</v>
      </c>
      <c r="N6" s="5" t="n">
        <v>20</v>
      </c>
      <c r="O6" s="12">
        <f>K6*L6</f>
        <v/>
      </c>
      <c r="P6" s="12">
        <f>O6*(M6/100)</f>
        <v/>
      </c>
      <c r="Q6" s="12">
        <f>(O6-P6)*(N6/100)</f>
        <v/>
      </c>
      <c r="R6" s="13">
        <f>O6-P6+Q6</f>
        <v/>
      </c>
      <c r="S6" s="5" t="inlineStr">
        <is>
          <t>Čaká na platbu</t>
        </is>
      </c>
      <c r="T6" s="5" t="inlineStr">
        <is>
          <t>25.04.2026</t>
        </is>
      </c>
      <c r="U6" s="9" t="inlineStr">
        <is>
          <t>Kuriér GLS</t>
        </is>
      </c>
      <c r="V6" s="9" t="inlineStr">
        <is>
          <t>Bankový prevod</t>
        </is>
      </c>
      <c r="W6" s="11" t="inlineStr">
        <is>
          <t>Tomáš Fedák</t>
        </is>
      </c>
      <c r="X6" s="11" t="inlineStr">
        <is>
          <t>Čaká na schválenie</t>
        </is>
      </c>
    </row>
    <row r="7">
      <c r="A7" s="3" t="inlineStr">
        <is>
          <t>OBJ-2026-005</t>
        </is>
      </c>
      <c r="B7" s="3" t="inlineStr">
        <is>
          <t>15.04.2026</t>
        </is>
      </c>
      <c r="C7" s="4" t="inlineStr">
        <is>
          <t>Martin Baláž</t>
        </is>
      </c>
      <c r="D7" s="3" t="inlineStr">
        <is>
          <t>Prešov</t>
        </is>
      </c>
      <c r="E7" s="3" t="inlineStr">
        <is>
          <t>56789012</t>
        </is>
      </c>
      <c r="F7" s="3" t="inlineStr">
        <is>
          <t>SK2056789012</t>
        </is>
      </c>
      <c r="G7" s="3" t="inlineStr">
        <is>
          <t>SK2056789012</t>
        </is>
      </c>
      <c r="H7" s="4" t="inlineStr">
        <is>
          <t>+421 905 555 666</t>
        </is>
      </c>
      <c r="I7" s="4" t="inlineStr">
        <is>
          <t>balaz@presov-s.sk</t>
        </is>
      </c>
      <c r="J7" s="4" t="inlineStr">
        <is>
          <t>Softvérová licencia MS Office</t>
        </is>
      </c>
      <c r="K7" s="5" t="n">
        <v>10</v>
      </c>
      <c r="L7" s="6" t="n">
        <v>95</v>
      </c>
      <c r="M7" s="5" t="n">
        <v>15</v>
      </c>
      <c r="N7" s="5" t="n">
        <v>20</v>
      </c>
      <c r="O7" s="7">
        <f>K7*L7</f>
        <v/>
      </c>
      <c r="P7" s="7">
        <f>O7*(M7/100)</f>
        <v/>
      </c>
      <c r="Q7" s="7">
        <f>(O7-P7)*(N7/100)</f>
        <v/>
      </c>
      <c r="R7" s="8">
        <f>O7-P7+Q7</f>
        <v/>
      </c>
      <c r="S7" s="5" t="inlineStr">
        <is>
          <t>Vybavená</t>
        </is>
      </c>
      <c r="T7" s="5" t="inlineStr">
        <is>
          <t>05.05.2026</t>
        </is>
      </c>
      <c r="U7" s="9" t="inlineStr">
        <is>
          <t>Slovenská pošta</t>
        </is>
      </c>
      <c r="V7" s="9" t="inlineStr">
        <is>
          <t>Faktúra 30 dní</t>
        </is>
      </c>
      <c r="W7" s="4" t="inlineStr">
        <is>
          <t>Jana Beňová</t>
        </is>
      </c>
      <c r="X7" s="4" t="inlineStr"/>
    </row>
    <row r="8">
      <c r="A8" s="10" t="inlineStr">
        <is>
          <t>OBJ-2026-006</t>
        </is>
      </c>
      <c r="B8" s="10" t="inlineStr">
        <is>
          <t>28.04.2026</t>
        </is>
      </c>
      <c r="C8" s="11" t="inlineStr">
        <is>
          <t>Katarína Hudáková</t>
        </is>
      </c>
      <c r="D8" s="10" t="inlineStr">
        <is>
          <t>Banská Bystrica</t>
        </is>
      </c>
      <c r="E8" s="10" t="inlineStr">
        <is>
          <t>67890123</t>
        </is>
      </c>
      <c r="F8" s="10" t="inlineStr">
        <is>
          <t>SK2067890123</t>
        </is>
      </c>
      <c r="G8" s="10" t="inlineStr">
        <is>
          <t>SK2067890123</t>
        </is>
      </c>
      <c r="H8" s="11" t="inlineStr">
        <is>
          <t>+421 906 666 777</t>
        </is>
      </c>
      <c r="I8" s="11" t="inlineStr">
        <is>
          <t>hudakova@bbfirma.sk</t>
        </is>
      </c>
      <c r="J8" s="11" t="inlineStr">
        <is>
          <t>Ergonomická stolička</t>
        </is>
      </c>
      <c r="K8" s="5" t="n">
        <v>8</v>
      </c>
      <c r="L8" s="6" t="n">
        <v>220</v>
      </c>
      <c r="M8" s="5" t="n">
        <v>5</v>
      </c>
      <c r="N8" s="5" t="n">
        <v>20</v>
      </c>
      <c r="O8" s="12">
        <f>K8*L8</f>
        <v/>
      </c>
      <c r="P8" s="12">
        <f>O8*(M8/100)</f>
        <v/>
      </c>
      <c r="Q8" s="12">
        <f>(O8-P8)*(N8/100)</f>
        <v/>
      </c>
      <c r="R8" s="13">
        <f>O8-P8+Q8</f>
        <v/>
      </c>
      <c r="S8" s="5" t="inlineStr">
        <is>
          <t>Spracováva sa</t>
        </is>
      </c>
      <c r="T8" s="5" t="inlineStr">
        <is>
          <t>20.05.2026</t>
        </is>
      </c>
      <c r="U8" s="9" t="inlineStr">
        <is>
          <t>Kuriér DHL</t>
        </is>
      </c>
      <c r="V8" s="9" t="inlineStr">
        <is>
          <t>Bankový prevod</t>
        </is>
      </c>
      <c r="W8" s="11" t="inlineStr">
        <is>
          <t>Jana Beňová</t>
        </is>
      </c>
      <c r="X8" s="11" t="inlineStr">
        <is>
          <t>Montáž v cene</t>
        </is>
      </c>
    </row>
    <row r="9">
      <c r="A9" s="3" t="inlineStr">
        <is>
          <t>OBJ-2026-007</t>
        </is>
      </c>
      <c r="B9" s="3" t="inlineStr">
        <is>
          <t>10.05.2026</t>
        </is>
      </c>
      <c r="C9" s="4" t="inlineStr">
        <is>
          <t>Lukáš Varga</t>
        </is>
      </c>
      <c r="D9" s="3" t="inlineStr">
        <is>
          <t>Trnava</t>
        </is>
      </c>
      <c r="E9" s="3" t="inlineStr">
        <is>
          <t>78901234</t>
        </is>
      </c>
      <c r="F9" s="3" t="inlineStr">
        <is>
          <t>SK2078901234</t>
        </is>
      </c>
      <c r="G9" s="3" t="inlineStr">
        <is>
          <t>SK2078901234</t>
        </is>
      </c>
      <c r="H9" s="4" t="inlineStr">
        <is>
          <t>+421 907 777 888</t>
        </is>
      </c>
      <c r="I9" s="4" t="inlineStr">
        <is>
          <t>varga@trnavabiz.sk</t>
        </is>
      </c>
      <c r="J9" s="4" t="inlineStr">
        <is>
          <t>Monitor LG 27" 4K</t>
        </is>
      </c>
      <c r="K9" s="5" t="n">
        <v>4</v>
      </c>
      <c r="L9" s="6" t="n">
        <v>480</v>
      </c>
      <c r="M9" s="5" t="n">
        <v>10</v>
      </c>
      <c r="N9" s="5" t="n">
        <v>20</v>
      </c>
      <c r="O9" s="7">
        <f>K9*L9</f>
        <v/>
      </c>
      <c r="P9" s="7">
        <f>O9*(M9/100)</f>
        <v/>
      </c>
      <c r="Q9" s="7">
        <f>(O9-P9)*(N9/100)</f>
        <v/>
      </c>
      <c r="R9" s="8">
        <f>O9-P9+Q9</f>
        <v/>
      </c>
      <c r="S9" s="5" t="inlineStr">
        <is>
          <t>Nová</t>
        </is>
      </c>
      <c r="T9" s="5" t="inlineStr">
        <is>
          <t>30.05.2026</t>
        </is>
      </c>
      <c r="U9" s="9" t="inlineStr">
        <is>
          <t>Vlastný odber</t>
        </is>
      </c>
      <c r="V9" s="9" t="inlineStr">
        <is>
          <t>Faktúra 14 dní</t>
        </is>
      </c>
      <c r="W9" s="4" t="inlineStr">
        <is>
          <t>Ľudmila Mrázová</t>
        </is>
      </c>
      <c r="X9" s="4" t="inlineStr">
        <is>
          <t>Otestovať pred odovzdaním</t>
        </is>
      </c>
    </row>
    <row r="10">
      <c r="A10" s="10" t="inlineStr">
        <is>
          <t>OBJ-2026-008</t>
        </is>
      </c>
      <c r="B10" s="10" t="inlineStr">
        <is>
          <t>22.05.2026</t>
        </is>
      </c>
      <c r="C10" s="11" t="inlineStr">
        <is>
          <t>Eva Šimková</t>
        </is>
      </c>
      <c r="D10" s="10" t="inlineStr">
        <is>
          <t>Trenčín</t>
        </is>
      </c>
      <c r="E10" s="10" t="inlineStr">
        <is>
          <t>89012345</t>
        </is>
      </c>
      <c r="F10" s="10" t="inlineStr">
        <is>
          <t>SK2089012345</t>
        </is>
      </c>
      <c r="G10" s="10" t="inlineStr">
        <is>
          <t>SK2089012345</t>
        </is>
      </c>
      <c r="H10" s="11" t="inlineStr">
        <is>
          <t>+421 908 888 999</t>
        </is>
      </c>
      <c r="I10" s="11" t="inlineStr">
        <is>
          <t>simkova@trencin.sk</t>
        </is>
      </c>
      <c r="J10" s="11" t="inlineStr">
        <is>
          <t>UPS záložný zdroj APC</t>
        </is>
      </c>
      <c r="K10" s="5" t="n">
        <v>6</v>
      </c>
      <c r="L10" s="6" t="n">
        <v>145</v>
      </c>
      <c r="M10" s="5" t="n">
        <v>0</v>
      </c>
      <c r="N10" s="5" t="n">
        <v>20</v>
      </c>
      <c r="O10" s="12">
        <f>K10*L10</f>
        <v/>
      </c>
      <c r="P10" s="12">
        <f>O10*(M10/100)</f>
        <v/>
      </c>
      <c r="Q10" s="12">
        <f>(O10-P10)*(N10/100)</f>
        <v/>
      </c>
      <c r="R10" s="13">
        <f>O10-P10+Q10</f>
        <v/>
      </c>
      <c r="S10" s="5" t="inlineStr">
        <is>
          <t>Vybavená</t>
        </is>
      </c>
      <c r="T10" s="5" t="inlineStr">
        <is>
          <t>10.06.2026</t>
        </is>
      </c>
      <c r="U10" s="9" t="inlineStr">
        <is>
          <t>Kuriér GLS</t>
        </is>
      </c>
      <c r="V10" s="9" t="inlineStr">
        <is>
          <t>Hotovosť</t>
        </is>
      </c>
      <c r="W10" s="11" t="inlineStr">
        <is>
          <t>Tomáš Fedák</t>
        </is>
      </c>
      <c r="X10" s="11" t="inlineStr"/>
    </row>
    <row r="11">
      <c r="A11" s="3" t="inlineStr">
        <is>
          <t>OBJ-2026-009</t>
        </is>
      </c>
      <c r="B11" s="3" t="inlineStr">
        <is>
          <t>03.06.2026</t>
        </is>
      </c>
      <c r="C11" s="4" t="inlineStr">
        <is>
          <t>Rastislav Blaho</t>
        </is>
      </c>
      <c r="D11" s="3" t="inlineStr">
        <is>
          <t>Bratislava</t>
        </is>
      </c>
      <c r="E11" s="3" t="inlineStr">
        <is>
          <t>90123456</t>
        </is>
      </c>
      <c r="F11" s="3" t="inlineStr">
        <is>
          <t>SK2090123456</t>
        </is>
      </c>
      <c r="G11" s="3" t="inlineStr">
        <is>
          <t>SK2090123456</t>
        </is>
      </c>
      <c r="H11" s="4" t="inlineStr">
        <is>
          <t>+421 909 999 000</t>
        </is>
      </c>
      <c r="I11" s="4" t="inlineStr">
        <is>
          <t>blaho@blahoco.sk</t>
        </is>
      </c>
      <c r="J11" s="4" t="inlineStr">
        <is>
          <t>Vonkajšie pevné disky 2TB</t>
        </is>
      </c>
      <c r="K11" s="5" t="n">
        <v>12</v>
      </c>
      <c r="L11" s="6" t="n">
        <v>75</v>
      </c>
      <c r="M11" s="5" t="n">
        <v>5</v>
      </c>
      <c r="N11" s="5" t="n">
        <v>20</v>
      </c>
      <c r="O11" s="7">
        <f>K11*L11</f>
        <v/>
      </c>
      <c r="P11" s="7">
        <f>O11*(M11/100)</f>
        <v/>
      </c>
      <c r="Q11" s="7">
        <f>(O11-P11)*(N11/100)</f>
        <v/>
      </c>
      <c r="R11" s="8">
        <f>O11-P11+Q11</f>
        <v/>
      </c>
      <c r="S11" s="5" t="inlineStr">
        <is>
          <t>Nová</t>
        </is>
      </c>
      <c r="T11" s="5" t="inlineStr">
        <is>
          <t>20.06.2026</t>
        </is>
      </c>
      <c r="U11" s="9" t="inlineStr">
        <is>
          <t>Kuriér DHL</t>
        </is>
      </c>
      <c r="V11" s="9" t="inlineStr">
        <is>
          <t>Bankový prevod</t>
        </is>
      </c>
      <c r="W11" s="4" t="inlineStr">
        <is>
          <t>Jana Beňová</t>
        </is>
      </c>
      <c r="X11" s="4" t="inlineStr">
        <is>
          <t>Bulk objednávka</t>
        </is>
      </c>
    </row>
    <row r="12">
      <c r="A12" s="10" t="inlineStr">
        <is>
          <t>OBJ-2026-010</t>
        </is>
      </c>
      <c r="B12" s="10" t="inlineStr">
        <is>
          <t>17.06.2026</t>
        </is>
      </c>
      <c r="C12" s="11" t="inlineStr">
        <is>
          <t>Silvia Krajčíová</t>
        </is>
      </c>
      <c r="D12" s="10" t="inlineStr">
        <is>
          <t>Košice</t>
        </is>
      </c>
      <c r="E12" s="10" t="inlineStr">
        <is>
          <t>01234567</t>
        </is>
      </c>
      <c r="F12" s="10" t="inlineStr">
        <is>
          <t>SK2001234567</t>
        </is>
      </c>
      <c r="G12" s="10" t="inlineStr">
        <is>
          <t>SK2001234567</t>
        </is>
      </c>
      <c r="H12" s="11" t="inlineStr">
        <is>
          <t>+421 910 000 111</t>
        </is>
      </c>
      <c r="I12" s="11" t="inlineStr">
        <is>
          <t>krajciova@ke-obchod.sk</t>
        </is>
      </c>
      <c r="J12" s="11" t="inlineStr">
        <is>
          <t>Projektory Epson EB-X51</t>
        </is>
      </c>
      <c r="K12" s="5" t="n">
        <v>2</v>
      </c>
      <c r="L12" s="6" t="n">
        <v>620</v>
      </c>
      <c r="M12" s="5" t="n">
        <v>12</v>
      </c>
      <c r="N12" s="5" t="n">
        <v>20</v>
      </c>
      <c r="O12" s="12">
        <f>K12*L12</f>
        <v/>
      </c>
      <c r="P12" s="12">
        <f>O12*(M12/100)</f>
        <v/>
      </c>
      <c r="Q12" s="12">
        <f>(O12-P12)*(N12/100)</f>
        <v/>
      </c>
      <c r="R12" s="13">
        <f>O12-P12+Q12</f>
        <v/>
      </c>
      <c r="S12" s="5" t="inlineStr">
        <is>
          <t>Spracováva sa</t>
        </is>
      </c>
      <c r="T12" s="5" t="inlineStr">
        <is>
          <t>05.07.2026</t>
        </is>
      </c>
      <c r="U12" s="9" t="inlineStr">
        <is>
          <t>Kuriér GLS</t>
        </is>
      </c>
      <c r="V12" s="9" t="inlineStr">
        <is>
          <t>Faktúra 30 dní</t>
        </is>
      </c>
      <c r="W12" s="11" t="inlineStr">
        <is>
          <t>Ľudmila Mrázová</t>
        </is>
      </c>
      <c r="X12" s="11" t="inlineStr">
        <is>
          <t>Inštalácia potrebná</t>
        </is>
      </c>
    </row>
    <row r="13">
      <c r="B13" s="14" t="inlineStr">
        <is>
          <t>SPOLU:</t>
        </is>
      </c>
      <c r="O13" s="15">
        <f>SUM(O3:O12)</f>
        <v/>
      </c>
      <c r="P13" s="15">
        <f>SUM(P3:P12)</f>
        <v/>
      </c>
      <c r="Q13" s="15">
        <f>SUM(Q3:Q12)</f>
        <v/>
      </c>
      <c r="R13" s="15">
        <f>SUM(R3:R12)</f>
        <v/>
      </c>
    </row>
  </sheetData>
  <mergeCells count="1">
    <mergeCell ref="A1:X1"/>
  </mergeCells>
  <conditionalFormatting sqref="S3:S12">
    <cfRule type="expression" priority="1" dxfId="0" stopIfTrue="1">
      <formula>$S3="Vybavená"</formula>
    </cfRule>
    <cfRule type="expression" priority="2" dxfId="1" stopIfTrue="1">
      <formula>$S3="Nová"</formula>
    </cfRule>
    <cfRule type="expression" priority="3" dxfId="2" stopIfTrue="1">
      <formula>$S3="Zrušená"</formula>
    </cfRule>
    <cfRule type="expression" priority="4" dxfId="3" stopIfTrue="1">
      <formula>$S3="Spracováva sa"</formula>
    </cfRule>
  </conditionalFormatting>
  <dataValidations count="1">
    <dataValidation sqref="S3:S100" showErrorMessage="1" showInputMessage="1" allowBlank="1" errorTitle="Neplatná hodnota" error="Vyberte stav zo zoznamu." type="list">
      <formula1>"Nová,Spracováva sa,Čaká na platbu,Vybavená,Zrušená"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9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5" customWidth="1" min="3" max="3"/>
    <col width="28" customWidth="1" min="4" max="4"/>
    <col width="22" customWidth="1" min="5" max="5"/>
    <col width="5" customWidth="1" min="6" max="6"/>
    <col width="28" customWidth="1" min="7" max="7"/>
    <col width="22" customWidth="1" min="8" max="8"/>
    <col width="5" customWidth="1" min="9" max="9"/>
    <col width="28" customWidth="1" min="10" max="10"/>
    <col width="22" customWidth="1" min="11" max="11"/>
    <col width="14" customWidth="1" min="12" max="12"/>
  </cols>
  <sheetData>
    <row r="1" ht="40" customHeight="1">
      <c r="A1" s="16" t="inlineStr">
        <is>
          <t>PREHĽAD OBJEDNÁVOK – MANAŽÉRSKY DASHBOARD</t>
        </is>
      </c>
    </row>
    <row r="2"/>
    <row r="3" ht="28" customHeight="1">
      <c r="A3" s="17" t="inlineStr">
        <is>
          <t>Počet objednávok</t>
        </is>
      </c>
      <c r="B3" s="18">
        <f>COUNTA(Objednávky!A3:A12)</f>
        <v/>
      </c>
      <c r="D3" s="17" t="inlineStr">
        <is>
          <t>Priemerná hodnota obj. (€)</t>
        </is>
      </c>
      <c r="E3" s="19">
        <f>IFERROR(AVERAGE(Objednávky!R3:R12),0)</f>
        <v/>
      </c>
      <c r="G3" s="17" t="inlineStr">
        <is>
          <t>Počet spracovávaných</t>
        </is>
      </c>
      <c r="H3" s="18">
        <f>COUNTIF(Objednávky!S3:S12,"Spracováva sa")</f>
        <v/>
      </c>
    </row>
    <row r="4" ht="28" customHeight="1">
      <c r="A4" s="17" t="inlineStr">
        <is>
          <t>Suma bez DPH (€)</t>
        </is>
      </c>
      <c r="B4" s="19">
        <f>SUM(Objednávky!O3:O12)</f>
        <v/>
      </c>
      <c r="D4" s="17" t="inlineStr">
        <is>
          <t>Počet vybavených</t>
        </is>
      </c>
      <c r="E4" s="18">
        <f>COUNTIF(Objednávky!S3:S12,"Vybavená")</f>
        <v/>
      </c>
      <c r="G4" s="17" t="inlineStr">
        <is>
          <t>Počet zrušených</t>
        </is>
      </c>
      <c r="H4" s="18">
        <f>COUNTIF(Objednávky!S3:S12,"Zrušená")</f>
        <v/>
      </c>
    </row>
    <row r="5" ht="28" customHeight="1">
      <c r="A5" s="17" t="inlineStr">
        <is>
          <t>Suma DPH (€)</t>
        </is>
      </c>
      <c r="B5" s="19">
        <f>SUM(Objednávky!Q3:Q12)</f>
        <v/>
      </c>
      <c r="D5" s="17" t="inlineStr">
        <is>
          <t>Počet čakajúcich/nových</t>
        </is>
      </c>
      <c r="E5" s="18">
        <f>COUNTIF(Objednávky!S3:S12,"Nová")+COUNTIF(Objednávky!S3:S12,"Čaká na platbu")</f>
        <v/>
      </c>
      <c r="G5" s="17" t="inlineStr">
        <is>
          <t>Max. hodnota obj. (€)</t>
        </is>
      </c>
      <c r="H5" s="19">
        <f>IFERROR(MAX(Objednávky!R3:R12),0)</f>
        <v/>
      </c>
    </row>
    <row r="6" ht="28" customHeight="1">
      <c r="A6" s="17" t="inlineStr">
        <is>
          <t>Suma spolu s DPH (€)</t>
        </is>
      </c>
      <c r="B6" s="19">
        <f>SUM(Objednávky!R3:R12)</f>
        <v/>
      </c>
      <c r="D6" s="17" t="inlineStr">
        <is>
          <t>Percento vybavenosti</t>
        </is>
      </c>
      <c r="E6" s="20">
        <f>IFERROR(COUNTIF(Objednávky!S3:S12,"Vybavená")/COUNTA(Objednávky!S3:S12),0)</f>
        <v/>
      </c>
      <c r="G6" s="17" t="inlineStr">
        <is>
          <t>Min. hodnota obj. (€)</t>
        </is>
      </c>
      <c r="H6" s="19">
        <f>IFERROR(MIN(Objednávky!R3:R12),0)</f>
        <v/>
      </c>
    </row>
    <row r="7" ht="28" customHeight="1">
      <c r="A7" s="21" t="inlineStr">
        <is>
          <t>Stav systému:</t>
        </is>
      </c>
      <c r="B7" s="22">
        <f>IF(COUNTIF(Objednávky!S3:S12,"Zrušená")&gt;0,"⚠ Pozor na zrušené objednávky","✓ Objednávky sú v norme")</f>
        <v/>
      </c>
    </row>
    <row r="8"/>
    <row r="9">
      <c r="A9" s="23" t="inlineStr">
        <is>
          <t>Vyhľadať objednávku (zadaj číslo):</t>
        </is>
      </c>
      <c r="B9" s="9" t="inlineStr">
        <is>
          <t>OBJ-2026-001</t>
        </is>
      </c>
      <c r="D9" s="2" t="inlineStr">
        <is>
          <t>Zákazník</t>
        </is>
      </c>
      <c r="E9" s="2" t="inlineStr">
        <is>
          <t>Celkom s DPH (€)</t>
        </is>
      </c>
      <c r="G9" s="2" t="inlineStr">
        <is>
          <t>Stav</t>
        </is>
      </c>
      <c r="H9" s="2" t="inlineStr">
        <is>
          <t>Počet</t>
        </is>
      </c>
      <c r="J9" s="2" t="inlineStr">
        <is>
          <t>Mesiac</t>
        </is>
      </c>
      <c r="K9" s="2" t="inlineStr">
        <is>
          <t>Obrat (€)</t>
        </is>
      </c>
    </row>
    <row r="10" ht="22" customHeight="1">
      <c r="A10" s="23" t="inlineStr">
        <is>
          <t>Zákazník</t>
        </is>
      </c>
      <c r="B10" s="24">
        <f>IFERROR(VLOOKUP($B$9,Objednávky!$A$3:$X$12,3,0),"")</f>
        <v/>
      </c>
      <c r="D10" s="11" t="inlineStr">
        <is>
          <t>Ján Novák</t>
        </is>
      </c>
      <c r="E10" s="12">
        <f>IFERROR(VLOOKUP(D10,Objednávky!$C$3:$R$12,16,0),0)</f>
        <v/>
      </c>
      <c r="G10" s="11" t="inlineStr">
        <is>
          <t>Nová</t>
        </is>
      </c>
      <c r="H10" s="10">
        <f>COUNTIF(Objednávky!$S$3:$S$12,G10)</f>
        <v/>
      </c>
      <c r="J10" s="11" t="inlineStr">
        <is>
          <t>Feb 2026</t>
        </is>
      </c>
      <c r="K10" s="12" t="n">
        <v>945</v>
      </c>
    </row>
    <row r="11" ht="22" customHeight="1">
      <c r="A11" s="23" t="inlineStr">
        <is>
          <t>Mesto</t>
        </is>
      </c>
      <c r="B11" s="24">
        <f>IFERROR(VLOOKUP($B$9,Objednávky!$A$3:$X$12,4,0),"")</f>
        <v/>
      </c>
      <c r="D11" s="4" t="inlineStr">
        <is>
          <t>Mária Kováčová</t>
        </is>
      </c>
      <c r="E11" s="7">
        <f>IFERROR(VLOOKUP(D11,Objednávky!$C$3:$R$12,16,0),0)</f>
        <v/>
      </c>
      <c r="G11" s="4" t="inlineStr">
        <is>
          <t>Spracováva sa</t>
        </is>
      </c>
      <c r="H11" s="3">
        <f>COUNTIF(Objednávky!$S$3:$S$12,G11)</f>
        <v/>
      </c>
      <c r="J11" s="4" t="inlineStr">
        <is>
          <t>Mar 2026</t>
        </is>
      </c>
      <c r="K11" s="7" t="n">
        <v>1119</v>
      </c>
    </row>
    <row r="12" ht="22" customHeight="1">
      <c r="A12" s="23" t="inlineStr">
        <is>
          <t>Produkt / služba</t>
        </is>
      </c>
      <c r="B12" s="24">
        <f>IFERROR(VLOOKUP($B$9,Objednávky!$A$3:$X$12,10,0),"")</f>
        <v/>
      </c>
      <c r="D12" s="11" t="inlineStr">
        <is>
          <t>Peter Horváth</t>
        </is>
      </c>
      <c r="E12" s="12">
        <f>IFERROR(VLOOKUP(D12,Objednávky!$C$3:$R$12,16,0),0)</f>
        <v/>
      </c>
      <c r="G12" s="11" t="inlineStr">
        <is>
          <t>Vybavená</t>
        </is>
      </c>
      <c r="H12" s="10">
        <f>COUNTIF(Objednávky!$S$3:$S$12,G12)</f>
        <v/>
      </c>
      <c r="J12" s="11" t="inlineStr">
        <is>
          <t>Apr 2026</t>
        </is>
      </c>
      <c r="K12" s="12" t="n">
        <v>4563</v>
      </c>
    </row>
    <row r="13" ht="22" customHeight="1">
      <c r="A13" s="23" t="inlineStr">
        <is>
          <t>Celkom s DPH</t>
        </is>
      </c>
      <c r="B13" s="25">
        <f>IFERROR(VLOOKUP($B$9,Objednávky!$A$3:$X$12,18,0),"")</f>
        <v/>
      </c>
      <c r="D13" s="4" t="inlineStr">
        <is>
          <t>Zuzana Tóthová</t>
        </is>
      </c>
      <c r="E13" s="7">
        <f>IFERROR(VLOOKUP(D13,Objednávky!$C$3:$R$12,16,0),0)</f>
        <v/>
      </c>
      <c r="G13" s="4" t="inlineStr">
        <is>
          <t>Čaká na platbu</t>
        </is>
      </c>
      <c r="H13" s="3">
        <f>COUNTIF(Objednávky!$S$3:$S$12,G13)</f>
        <v/>
      </c>
      <c r="J13" s="4" t="inlineStr">
        <is>
          <t>Máj 2026</t>
        </is>
      </c>
      <c r="K13" s="7" t="n">
        <v>3672</v>
      </c>
    </row>
    <row r="14" ht="22" customHeight="1">
      <c r="A14" s="23" t="inlineStr">
        <is>
          <t>Stav objednávky</t>
        </is>
      </c>
      <c r="B14" s="24">
        <f>IFERROR(VLOOKUP($B$9,Objednávky!$A$3:$X$12,19,0),"")</f>
        <v/>
      </c>
      <c r="D14" s="11" t="inlineStr">
        <is>
          <t>Martin Baláž</t>
        </is>
      </c>
      <c r="E14" s="12">
        <f>IFERROR(VLOOKUP(D14,Objednávky!$C$3:$R$12,16,0),0)</f>
        <v/>
      </c>
      <c r="G14" s="11" t="inlineStr">
        <is>
          <t>Zrušená</t>
        </is>
      </c>
      <c r="H14" s="10">
        <f>COUNTIF(Objednávky!$S$3:$S$12,G14)</f>
        <v/>
      </c>
      <c r="J14" s="11" t="inlineStr">
        <is>
          <t>Jún 2026</t>
        </is>
      </c>
      <c r="K14" s="12" t="n">
        <v>2158</v>
      </c>
    </row>
    <row r="15" ht="22" customHeight="1">
      <c r="A15" s="23" t="inlineStr">
        <is>
          <t>Dátum dodania</t>
        </is>
      </c>
      <c r="B15" s="24">
        <f>IFERROR(VLOOKUP($B$9,Objednávky!$A$3:$X$12,20,0),"")</f>
        <v/>
      </c>
      <c r="D15" s="4" t="inlineStr">
        <is>
          <t>Katarína Hudáková</t>
        </is>
      </c>
      <c r="E15" s="7">
        <f>IFERROR(VLOOKUP(D15,Objednávky!$C$3:$R$12,16,0),0)</f>
        <v/>
      </c>
    </row>
    <row r="16">
      <c r="D16" s="11" t="inlineStr">
        <is>
          <t>Lukáš Varga</t>
        </is>
      </c>
      <c r="E16" s="12">
        <f>IFERROR(VLOOKUP(D16,Objednávky!$C$3:$R$12,16,0),0)</f>
        <v/>
      </c>
    </row>
    <row r="17">
      <c r="D17" s="4" t="inlineStr">
        <is>
          <t>Eva Šimková</t>
        </is>
      </c>
      <c r="E17" s="7">
        <f>IFERROR(VLOOKUP(D17,Objednávky!$C$3:$R$12,16,0),0)</f>
        <v/>
      </c>
    </row>
    <row r="18">
      <c r="D18" s="11" t="inlineStr">
        <is>
          <t>Rastislav Blaho</t>
        </is>
      </c>
      <c r="E18" s="12">
        <f>IFERROR(VLOOKUP(D18,Objednávky!$C$3:$R$12,16,0),0)</f>
        <v/>
      </c>
    </row>
    <row r="19">
      <c r="D19" s="4" t="inlineStr">
        <is>
          <t>Silvia Krajčíová</t>
        </is>
      </c>
      <c r="E19" s="7">
        <f>IFERROR(VLOOKUP(D19,Objednávky!$C$3:$R$12,16,0),0)</f>
        <v/>
      </c>
    </row>
  </sheetData>
  <mergeCells count="1"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62" customWidth="1" min="2" max="2"/>
  </cols>
  <sheetData>
    <row r="1" ht="38" customHeight="1">
      <c r="A1" s="16" t="inlineStr">
        <is>
          <t>NÁVOD NA POUŽITIE – ŠABLÓNA OBJEDNÁVOK</t>
        </is>
      </c>
    </row>
    <row r="2" ht="26" customHeight="1">
      <c r="A2" s="21" t="inlineStr">
        <is>
          <t>VŠEOBECNÉ POKYNY</t>
        </is>
      </c>
      <c r="B2" s="26" t="n"/>
    </row>
    <row r="3" ht="22" customHeight="1">
      <c r="A3" s="27" t="inlineStr">
        <is>
          <t>Účel šablóny</t>
        </is>
      </c>
      <c r="B3" s="4" t="inlineStr">
        <is>
          <t>Tento súbor slúži na evidenciu a sledovanie objednávok od zákazníkov. Je určený pre malé a stredné firmy na slovenskom trhu.</t>
        </is>
      </c>
    </row>
    <row r="4" ht="22" customHeight="1">
      <c r="A4" s="27" t="inlineStr">
        <is>
          <t>Hárok Objednávky</t>
        </is>
      </c>
      <c r="B4" s="11" t="inlineStr">
        <is>
          <t>Zadávajte každú objednávku na samostatný riadok. Vyplňte všetky povinné polia. Vypočítané stĺpce (Medzisúčet, Zľava, DPH, Celkom) sa vypočítajú automaticky.</t>
        </is>
      </c>
    </row>
    <row r="5" ht="22" customHeight="1">
      <c r="A5" s="27" t="inlineStr">
        <is>
          <t>Hárok Prehľad</t>
        </is>
      </c>
      <c r="B5" s="4" t="inlineStr">
        <is>
          <t>Manažérsky dashboard zobrazuje kľúčové ukazovatele (KPI). Zadajte číslo objednávky do žltého poľa pre rýchle vyhľadanie detailu objednávky.</t>
        </is>
      </c>
    </row>
    <row r="6" ht="26" customHeight="1">
      <c r="A6" s="21" t="inlineStr">
        <is>
          <t>STĹPCE A ICH VÝZNAM</t>
        </is>
      </c>
      <c r="B6" s="26" t="n"/>
    </row>
    <row r="7" ht="22" customHeight="1">
      <c r="A7" s="27" t="inlineStr">
        <is>
          <t>Č. objednávky</t>
        </is>
      </c>
      <c r="B7" s="4" t="inlineStr">
        <is>
          <t>Jedinečné číslo objednávky, napr. OBJ-2026-001. Vždy používajte rovnaký formát pre správne vyhľadávanie.</t>
        </is>
      </c>
    </row>
    <row r="8" ht="22" customHeight="1">
      <c r="A8" s="27" t="inlineStr">
        <is>
          <t>Dátum objednávky</t>
        </is>
      </c>
      <c r="B8" s="11" t="inlineStr">
        <is>
          <t>Zadávajte dátum vo formáte DD.MM.RRRR, napr. 17.06.2026. Slovenský štandard.</t>
        </is>
      </c>
    </row>
    <row r="9" ht="22" customHeight="1">
      <c r="A9" s="27" t="inlineStr">
        <is>
          <t>IČO / DIČ / IČ DPH</t>
        </is>
      </c>
      <c r="B9" s="4" t="inlineStr">
        <is>
          <t>Identifikačné čísla zákazníka. IČO má 8 číslic, DIČ začína SK, IČ DPH začína SK (napr. SK2012345678).</t>
        </is>
      </c>
    </row>
    <row r="10" ht="22" customHeight="1">
      <c r="A10" s="27" t="inlineStr">
        <is>
          <t>Množstvo</t>
        </is>
      </c>
      <c r="B10" s="11" t="inlineStr">
        <is>
          <t>Počet kusov, balení alebo hodín. Zadávajte číslicu bez textu.</t>
        </is>
      </c>
    </row>
    <row r="11" ht="22" customHeight="1">
      <c r="A11" s="27" t="inlineStr">
        <is>
          <t>Cena za jednotku bez DPH</t>
        </is>
      </c>
      <c r="B11" s="4" t="inlineStr">
        <is>
          <t>Cena za jeden kus/hodinu bez dane z pridanej hodnoty v eurách.</t>
        </is>
      </c>
    </row>
    <row r="12" ht="22" customHeight="1">
      <c r="A12" s="27" t="inlineStr">
        <is>
          <t>Zľava %</t>
        </is>
      </c>
      <c r="B12" s="11" t="inlineStr">
        <is>
          <t>Zľava v percentách (napr. 10 pre 10%). Ak nie je zľava, zadajte 0.</t>
        </is>
      </c>
    </row>
    <row r="13" ht="22" customHeight="1">
      <c r="A13" s="27" t="inlineStr">
        <is>
          <t>Sadzba DPH %</t>
        </is>
      </c>
      <c r="B13" s="4" t="inlineStr">
        <is>
          <t>Na Slovensku základná sadzba DPH je 23% (od 1.1.2025). Pre niektoré tovary a služby platí znížená sadzba 5% alebo 19%.</t>
        </is>
      </c>
    </row>
    <row r="14" ht="22" customHeight="1">
      <c r="A14" s="27" t="inlineStr">
        <is>
          <t>Stav objednávky</t>
        </is>
      </c>
      <c r="B14" s="11" t="inlineStr">
        <is>
          <t>Vyberte zo zoznamu: Nová / Spracováva sa / Čaká na platbu / Vybavená / Zrušená.</t>
        </is>
      </c>
    </row>
    <row r="15" ht="26" customHeight="1">
      <c r="A15" s="21" t="inlineStr">
        <is>
          <t>STAVY OBJEDNÁVKY</t>
        </is>
      </c>
      <c r="B15" s="26" t="n"/>
    </row>
    <row r="16" ht="22" customHeight="1">
      <c r="A16" s="27" t="inlineStr">
        <is>
          <t>Nová</t>
        </is>
      </c>
      <c r="B16" s="11" t="inlineStr">
        <is>
          <t>Objednávka bola prijatá, ale zatiaľ sa nezačalo spracovanie.</t>
        </is>
      </c>
    </row>
    <row r="17" ht="22" customHeight="1">
      <c r="A17" s="27" t="inlineStr">
        <is>
          <t>Spracováva sa</t>
        </is>
      </c>
      <c r="B17" s="4" t="inlineStr">
        <is>
          <t>Objednávka je v procese vybavenia (napr. príprava tovaru, výroba).</t>
        </is>
      </c>
    </row>
    <row r="18" ht="22" customHeight="1">
      <c r="A18" s="27" t="inlineStr">
        <is>
          <t>Čaká na platbu</t>
        </is>
      </c>
      <c r="B18" s="11" t="inlineStr">
        <is>
          <t>Tovar/služba bola dodaná, čaká sa na úhradu faktúry.</t>
        </is>
      </c>
    </row>
    <row r="19" ht="22" customHeight="1">
      <c r="A19" s="27" t="inlineStr">
        <is>
          <t>Vybavená</t>
        </is>
      </c>
      <c r="B19" s="4" t="inlineStr">
        <is>
          <t>Objednávka bola úplne splnená a zaplatená. Zobrazí sa zelenou.</t>
        </is>
      </c>
    </row>
    <row r="20" ht="22" customHeight="1">
      <c r="A20" s="27" t="inlineStr">
        <is>
          <t>Zrušená</t>
        </is>
      </c>
      <c r="B20" s="11" t="inlineStr">
        <is>
          <t>Objednávka bola zrušená zákazníkom alebo dodávateľom. Zobrazí sa červenou.</t>
        </is>
      </c>
    </row>
    <row r="21" ht="26" customHeight="1">
      <c r="A21" s="21" t="inlineStr">
        <is>
          <t>PRIDÁVANIE NOVÝCH RIADKOV</t>
        </is>
      </c>
      <c r="B21" s="26" t="n"/>
    </row>
    <row r="22" ht="22" customHeight="1">
      <c r="A22" s="27" t="inlineStr">
        <is>
          <t>Ako pridať objednávku</t>
        </is>
      </c>
      <c r="B22" s="11" t="inlineStr">
        <is>
          <t>Kliknite na posledný vyplnený riadok a stlačte Enter. Skopírujte riadok vyššie (Ctrl+C), vložte nižšie (Ctrl+V) a upravte hodnoty. Vzorce sa skopírujú automaticky.</t>
        </is>
      </c>
    </row>
    <row r="23" ht="22" customHeight="1">
      <c r="A23" s="27" t="inlineStr">
        <is>
          <t>Výpočty</t>
        </is>
      </c>
      <c r="B23" s="4" t="inlineStr">
        <is>
          <t>Stĺpce Medzisúčet, Zľava v €, DPH v € a Celkom s DPH obsahujú vzorce – neprepisujte ich ručne!</t>
        </is>
      </c>
    </row>
    <row r="24" ht="26" customHeight="1">
      <c r="A24" s="21" t="inlineStr">
        <is>
          <t>DPH POZNÁMKA</t>
        </is>
      </c>
      <c r="B24" s="26" t="n"/>
    </row>
    <row r="25" ht="22" customHeight="1">
      <c r="A25" s="27" t="inlineStr">
        <is>
          <t>DPH na Slovensku</t>
        </is>
      </c>
      <c r="B25" s="4" t="inlineStr">
        <is>
          <t>Základná sadzba DPH na Slovensku je od 1.1.2025 stanovená na 23%. Znížená sadzba 5% sa vzťahuje napr. na základné potraviny, 19% na vybrané tovary. Vždy overte aktuálnu sadzbu pre váš produkt/službu.</t>
        </is>
      </c>
    </row>
    <row r="26" ht="26" customHeight="1">
      <c r="A26" s="21" t="inlineStr">
        <is>
          <t>FORMÁTY</t>
        </is>
      </c>
      <c r="B26" s="26" t="n"/>
    </row>
    <row r="27" ht="22" customHeight="1">
      <c r="A27" s="27" t="inlineStr">
        <is>
          <t>Formát dátumu</t>
        </is>
      </c>
      <c r="B27" s="4" t="inlineStr">
        <is>
          <t>DD.MM.RRRR (napr. 17.06.2026) – slovenský štandard.</t>
        </is>
      </c>
    </row>
    <row r="28" ht="22" customHeight="1">
      <c r="A28" s="27" t="inlineStr">
        <is>
          <t>Formát meny</t>
        </is>
      </c>
      <c r="B28" s="11" t="inlineStr">
        <is>
          <t>Hodnoty sú zobrazené vo formáte 1 234,56 € (medzera ako oddeľovač tisícok, čiarka ako desatinná čiarka, € na konci).</t>
        </is>
      </c>
    </row>
    <row r="29" ht="22" customHeight="1">
      <c r="A29" s="27" t="inlineStr">
        <is>
          <t>E-mail</t>
        </is>
      </c>
      <c r="B29" s="4" t="inlineStr">
        <is>
          <t>Zadávajte platný e-mail vo formáte meno@domena.sk. Slúži na komunikáciu so zákazníkom.</t>
        </is>
      </c>
    </row>
    <row r="30" ht="28" customHeight="1">
      <c r="A30" s="28" t="inlineStr">
        <is>
          <t>© 2026 – Šablóna objednávky pre slovenský trh</t>
        </is>
      </c>
    </row>
  </sheetData>
  <mergeCells count="2">
    <mergeCell ref="A1:B1"/>
    <mergeCell ref="A30:B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2026-06-17T03:26:15Z</dcterms:created>
  <dcterms:modified xmlns:dcterms="http://purl.org/dc/terms/" xmlns:xsi="http://www.w3.org/2001/XMLSchema-instance" xsi:type="dcterms:W3CDTF">2026-06-17T03:26:15Z</dcterms:modified>
</cp:coreProperties>
</file>