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jetok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 ##0,00 &quot;€&quot;"/>
    <numFmt numFmtId="166" formatCode="0,0%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5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pivotButton="0" quotePrefix="0" xfId="0"/>
    <xf numFmtId="164" fontId="4" fillId="4" borderId="1" pivotButton="0" quotePrefix="0" xfId="0"/>
    <xf numFmtId="165" fontId="4" fillId="3" borderId="1" pivotButton="0" quotePrefix="0" xfId="0"/>
    <xf numFmtId="165" fontId="4" fillId="4" borderId="1" pivotButton="0" quotePrefix="0" xfId="0"/>
    <xf numFmtId="166" fontId="4" fillId="4" borderId="1" pivotButton="0" quotePrefix="0" xfId="0"/>
    <xf numFmtId="0" fontId="4" fillId="4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center" vertical="center" wrapText="1"/>
    </xf>
    <xf numFmtId="0" fontId="4" fillId="5" borderId="1" pivotButton="0" quotePrefix="0" xfId="0"/>
    <xf numFmtId="164" fontId="4" fillId="5" borderId="1" pivotButton="0" quotePrefix="0" xfId="0"/>
    <xf numFmtId="165" fontId="4" fillId="5" borderId="1" pivotButton="0" quotePrefix="0" xfId="0"/>
    <xf numFmtId="166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6" borderId="1" pivotButton="0" quotePrefix="0" xfId="0"/>
    <xf numFmtId="0" fontId="5" fillId="6" borderId="1" applyAlignment="1" pivotButton="0" quotePrefix="0" xfId="0">
      <alignment horizontal="left" vertical="center"/>
    </xf>
    <xf numFmtId="165" fontId="6" fillId="6" borderId="1" pivotButton="0" quotePrefix="0" xfId="0"/>
    <xf numFmtId="166" fontId="6" fillId="6" borderId="1" pivotButton="0" quotePrefix="0" xfId="0"/>
    <xf numFmtId="0" fontId="1" fillId="0" borderId="0" pivotButton="0" quotePrefix="0" xfId="0"/>
    <xf numFmtId="0" fontId="3" fillId="2" borderId="1" pivotButton="0" quotePrefix="0" xfId="0"/>
    <xf numFmtId="0" fontId="0" fillId="0" borderId="1" pivotButton="0" quotePrefix="0" xfId="0"/>
    <xf numFmtId="165" fontId="5" fillId="4" borderId="1" applyAlignment="1" pivotButton="0" quotePrefix="0" xfId="0">
      <alignment horizontal="right"/>
    </xf>
    <xf numFmtId="165" fontId="5" fillId="5" borderId="1" applyAlignment="1" pivotButton="0" quotePrefix="0" xfId="0">
      <alignment horizontal="right"/>
    </xf>
    <xf numFmtId="166" fontId="5" fillId="5" borderId="1" applyAlignment="1" pivotButton="0" quotePrefix="0" xfId="0">
      <alignment horizontal="right"/>
    </xf>
    <xf numFmtId="1" fontId="5" fillId="4" borderId="1" applyAlignment="1" pivotButton="0" quotePrefix="0" xfId="0">
      <alignment horizontal="right"/>
    </xf>
    <xf numFmtId="1" fontId="5" fillId="5" borderId="1" applyAlignment="1" pivotButton="0" quotePrefix="0" xfId="0">
      <alignment horizontal="right"/>
    </xf>
    <xf numFmtId="165" fontId="0" fillId="4" borderId="1" pivotButton="0" quotePrefix="0" xfId="0"/>
    <xf numFmtId="165" fontId="0" fillId="5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5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0" fontId="5" fillId="4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22C55E"/>
          <bgColor rgb="0022C55E"/>
        </patternFill>
      </fill>
    </dxf>
    <dxf>
      <font>
        <b val="1"/>
        <color rgb="00FFFFFF"/>
      </font>
      <fill>
        <patternFill patternType="solid">
          <fgColor rgb="00DC2626"/>
          <b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Obstarávacia cena a zostatková hodnota podľa kategórie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'Prehľad'!$A$13:$A$19</f>
            </numRef>
          </cat>
          <val>
            <numRef>
              <f>'Prehľad'!$B$13:$B$19</f>
            </numRef>
          </val>
        </ser>
        <ser>
          <idx val="1"/>
          <order val="1"/>
          <tx>
            <strRef>
              <f>'Prehľad'!C12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'Prehľad'!$A$13:$A$19</f>
            </numRef>
          </cat>
          <val>
            <numRef>
              <f>'Prehľad'!$C$13:$C$19</f>
            </numRef>
          </val>
        </ser>
        <ser>
          <idx val="2"/>
          <order val="2"/>
          <tx>
            <strRef>
              <f>'Prehľad'!D12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'Prehľad'!$A$13:$A$19</f>
            </numRef>
          </cat>
          <val>
            <numRef>
              <f>'Prehľad'!$D$13:$D$19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Hodnota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Rozdelenie majetku podľa stavu odpisovania</a:t>
            </a:r>
          </a:p>
        </rich>
      </tx>
    </title>
    <plotArea>
      <pieChart>
        <varyColors val="1"/>
        <ser>
          <idx val="0"/>
          <order val="0"/>
          <tx>
            <strRef>
              <f>'Prehľad'!B22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'Prehľad'!$A$23:$A$25</f>
            </numRef>
          </cat>
          <val>
            <numRef>
              <f>'Prehľad'!$B$23:$B$25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504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32" customWidth="1" min="2" max="2"/>
    <col width="22" customWidth="1" min="3" max="3"/>
    <col width="16" customWidth="1" min="4" max="4"/>
    <col width="16" customWidth="1" min="5" max="5"/>
    <col width="14" customWidth="1" min="6" max="6"/>
    <col width="15" customWidth="1" min="7" max="7"/>
    <col width="14" customWidth="1" min="8" max="8"/>
    <col width="14" customWidth="1" min="9" max="9"/>
    <col width="14" customWidth="1" min="10" max="10"/>
    <col width="15" customWidth="1" min="11" max="11"/>
    <col width="12" customWidth="1" min="12" max="12"/>
    <col width="18" customWidth="1" min="13" max="13"/>
    <col width="3" customWidth="1" min="14" max="14"/>
    <col width="24" customWidth="1" min="15" max="15"/>
    <col width="15" customWidth="1" min="16" max="16"/>
    <col width="20" customWidth="1" min="17" max="17"/>
  </cols>
  <sheetData>
    <row r="1" ht="26" customHeight="1">
      <c r="A1" s="1" t="inlineStr">
        <is>
          <t>EVIDENCIA A ODPISY MAJETKU</t>
        </is>
      </c>
    </row>
    <row r="2">
      <c r="A2" s="2" t="inlineStr">
        <is>
          <t>Spoločnosť: Alfa Trading s.r.o.        Stav ku dňu spracovania: 21.07.2026</t>
        </is>
      </c>
      <c r="P2" s="3" t="inlineStr">
        <is>
          <t>Tabuľka odpisových skupín (SR)</t>
        </is>
      </c>
    </row>
    <row r="3">
      <c r="A3" s="4" t="inlineStr">
        <is>
          <t>Por. č.</t>
        </is>
      </c>
      <c r="B3" s="4" t="inlineStr">
        <is>
          <t>Názov majetku</t>
        </is>
      </c>
      <c r="C3" s="4" t="inlineStr">
        <is>
          <t>Kategória</t>
        </is>
      </c>
      <c r="D3" s="4" t="inlineStr">
        <is>
          <t>Dátum obstarania</t>
        </is>
      </c>
      <c r="E3" s="4" t="inlineStr">
        <is>
          <t>Obstarávacia cena</t>
        </is>
      </c>
      <c r="F3" s="4" t="inlineStr">
        <is>
          <t>Odpis. skupina</t>
        </is>
      </c>
      <c r="G3" s="4" t="inlineStr">
        <is>
          <t>Doba odpis. (roky)</t>
        </is>
      </c>
      <c r="H3" s="4" t="inlineStr">
        <is>
          <t>Ročný odpis</t>
        </is>
      </c>
      <c r="I3" s="4" t="inlineStr">
        <is>
          <t>Roky odpisovania</t>
        </is>
      </c>
      <c r="J3" s="4" t="inlineStr">
        <is>
          <t>Oprávky spolu</t>
        </is>
      </c>
      <c r="K3" s="4" t="inlineStr">
        <is>
          <t>Zostatková cena</t>
        </is>
      </c>
      <c r="L3" s="4" t="inlineStr">
        <is>
          <t>% odpísané</t>
        </is>
      </c>
      <c r="M3" s="4" t="inlineStr">
        <is>
          <t>Stav</t>
        </is>
      </c>
      <c r="P3" s="5" t="inlineStr">
        <is>
          <t>Kategória</t>
        </is>
      </c>
      <c r="Q3" s="5" t="inlineStr">
        <is>
          <t>Odpisová skupina</t>
        </is>
      </c>
      <c r="R3" s="5" t="inlineStr">
        <is>
          <t>Doba odpisovania (roky)</t>
        </is>
      </c>
    </row>
    <row r="4">
      <c r="A4" s="6" t="n">
        <v>1</v>
      </c>
      <c r="B4" s="7" t="inlineStr">
        <is>
          <t>Výrobná hala</t>
        </is>
      </c>
      <c r="C4" s="6" t="inlineStr">
        <is>
          <t>Budovy</t>
        </is>
      </c>
      <c r="D4" s="8" t="inlineStr">
        <is>
          <t>15.03.2018</t>
        </is>
      </c>
      <c r="E4" s="9" t="n">
        <v>250000</v>
      </c>
      <c r="F4" s="6">
        <f>IFERROR(VLOOKUP(C4,$P$4:$R$10,2,FALSE),"")</f>
        <v/>
      </c>
      <c r="G4" s="6">
        <f>IFERROR(VLOOKUP(C4,$P$4:$R$10,3,FALSE),1)</f>
        <v/>
      </c>
      <c r="H4" s="10">
        <f>IFERROR(E4/G4,0)</f>
        <v/>
      </c>
      <c r="I4" s="6">
        <f>IF(DATEDIF(D4,TODAY(),"y")&gt;G4,G4,DATEDIF(D4,TODAY(),"y"))</f>
        <v/>
      </c>
      <c r="J4" s="10">
        <f>MIN(H4*I4,E4)</f>
        <v/>
      </c>
      <c r="K4" s="10">
        <f>E4-J4</f>
        <v/>
      </c>
      <c r="L4" s="11">
        <f>IFERROR(J4/E4,0)</f>
        <v/>
      </c>
      <c r="M4" s="6">
        <f>IF(K4&lt;=0,"Odpísané",IF(L4&gt;0.5,"Vo výraznom odpise","Aktívne"))</f>
        <v/>
      </c>
      <c r="P4" s="12" t="inlineStr">
        <is>
          <t>Počítače a IT technika</t>
        </is>
      </c>
      <c r="Q4" s="6" t="n">
        <v>1</v>
      </c>
      <c r="R4" s="6" t="n">
        <v>4</v>
      </c>
    </row>
    <row r="5">
      <c r="A5" s="13" t="n">
        <v>2</v>
      </c>
      <c r="B5" s="14" t="inlineStr">
        <is>
          <t>Osobný automobil Škoda Octavia</t>
        </is>
      </c>
      <c r="C5" s="13" t="inlineStr">
        <is>
          <t>Osobné vozidlá</t>
        </is>
      </c>
      <c r="D5" s="15" t="inlineStr">
        <is>
          <t>10.06.2022</t>
        </is>
      </c>
      <c r="E5" s="9" t="n">
        <v>28000</v>
      </c>
      <c r="F5" s="13">
        <f>IFERROR(VLOOKUP(C5,$P$4:$R$10,2,FALSE),"")</f>
        <v/>
      </c>
      <c r="G5" s="13">
        <f>IFERROR(VLOOKUP(C5,$P$4:$R$10,3,FALSE),1)</f>
        <v/>
      </c>
      <c r="H5" s="16">
        <f>IFERROR(E5/G5,0)</f>
        <v/>
      </c>
      <c r="I5" s="13">
        <f>IF(DATEDIF(D5,TODAY(),"y")&gt;G5,G5,DATEDIF(D5,TODAY(),"y"))</f>
        <v/>
      </c>
      <c r="J5" s="16">
        <f>MIN(H5*I5,E5)</f>
        <v/>
      </c>
      <c r="K5" s="16">
        <f>E5-J5</f>
        <v/>
      </c>
      <c r="L5" s="17">
        <f>IFERROR(J5/E5,0)</f>
        <v/>
      </c>
      <c r="M5" s="13">
        <f>IF(K5&lt;=0,"Odpísané",IF(L5&gt;0.5,"Vo výraznom odpise","Aktívne"))</f>
        <v/>
      </c>
      <c r="P5" s="18" t="inlineStr">
        <is>
          <t>Softvér</t>
        </is>
      </c>
      <c r="Q5" s="13" t="n">
        <v>1</v>
      </c>
      <c r="R5" s="13" t="n">
        <v>4</v>
      </c>
    </row>
    <row r="6">
      <c r="A6" s="6" t="n">
        <v>3</v>
      </c>
      <c r="B6" s="7" t="inlineStr">
        <is>
          <t>CNC obrábací stroj</t>
        </is>
      </c>
      <c r="C6" s="6" t="inlineStr">
        <is>
          <t>Stroje a zariadenia</t>
        </is>
      </c>
      <c r="D6" s="8" t="inlineStr">
        <is>
          <t>01.09.2020</t>
        </is>
      </c>
      <c r="E6" s="9" t="n">
        <v>65000</v>
      </c>
      <c r="F6" s="6">
        <f>IFERROR(VLOOKUP(C6,$P$4:$R$10,2,FALSE),"")</f>
        <v/>
      </c>
      <c r="G6" s="6">
        <f>IFERROR(VLOOKUP(C6,$P$4:$R$10,3,FALSE),1)</f>
        <v/>
      </c>
      <c r="H6" s="10">
        <f>IFERROR(E6/G6,0)</f>
        <v/>
      </c>
      <c r="I6" s="6">
        <f>IF(DATEDIF(D6,TODAY(),"y")&gt;G6,G6,DATEDIF(D6,TODAY(),"y"))</f>
        <v/>
      </c>
      <c r="J6" s="10">
        <f>MIN(H6*I6,E6)</f>
        <v/>
      </c>
      <c r="K6" s="10">
        <f>E6-J6</f>
        <v/>
      </c>
      <c r="L6" s="11">
        <f>IFERROR(J6/E6,0)</f>
        <v/>
      </c>
      <c r="M6" s="6">
        <f>IF(K6&lt;=0,"Odpísané",IF(L6&gt;0.5,"Vo výraznom odpise","Aktívne"))</f>
        <v/>
      </c>
      <c r="P6" s="12" t="inlineStr">
        <is>
          <t>Osobné vozidlá</t>
        </is>
      </c>
      <c r="Q6" s="6" t="n">
        <v>2</v>
      </c>
      <c r="R6" s="6" t="n">
        <v>6</v>
      </c>
    </row>
    <row r="7">
      <c r="A7" s="13" t="n">
        <v>4</v>
      </c>
      <c r="B7" s="14" t="inlineStr">
        <is>
          <t>Notebook Dell Latitude</t>
        </is>
      </c>
      <c r="C7" s="13" t="inlineStr">
        <is>
          <t>Počítače a IT technika</t>
        </is>
      </c>
      <c r="D7" s="15" t="inlineStr">
        <is>
          <t>05.01.2024</t>
        </is>
      </c>
      <c r="E7" s="9" t="n">
        <v>1200</v>
      </c>
      <c r="F7" s="13">
        <f>IFERROR(VLOOKUP(C7,$P$4:$R$10,2,FALSE),"")</f>
        <v/>
      </c>
      <c r="G7" s="13">
        <f>IFERROR(VLOOKUP(C7,$P$4:$R$10,3,FALSE),1)</f>
        <v/>
      </c>
      <c r="H7" s="16">
        <f>IFERROR(E7/G7,0)</f>
        <v/>
      </c>
      <c r="I7" s="13">
        <f>IF(DATEDIF(D7,TODAY(),"y")&gt;G7,G7,DATEDIF(D7,TODAY(),"y"))</f>
        <v/>
      </c>
      <c r="J7" s="16">
        <f>MIN(H7*I7,E7)</f>
        <v/>
      </c>
      <c r="K7" s="16">
        <f>E7-J7</f>
        <v/>
      </c>
      <c r="L7" s="17">
        <f>IFERROR(J7/E7,0)</f>
        <v/>
      </c>
      <c r="M7" s="13">
        <f>IF(K7&lt;=0,"Odpísané",IF(L7&gt;0.5,"Vo výraznom odpise","Aktívne"))</f>
        <v/>
      </c>
      <c r="P7" s="18" t="inlineStr">
        <is>
          <t>Stroje a zariadenia</t>
        </is>
      </c>
      <c r="Q7" s="13" t="n">
        <v>2</v>
      </c>
      <c r="R7" s="13" t="n">
        <v>6</v>
      </c>
    </row>
    <row r="8">
      <c r="A8" s="6" t="n">
        <v>5</v>
      </c>
      <c r="B8" s="7" t="inlineStr">
        <is>
          <t>Kancelárske stoly a stoličky</t>
        </is>
      </c>
      <c r="C8" s="6" t="inlineStr">
        <is>
          <t>Kancelársky nábytok</t>
        </is>
      </c>
      <c r="D8" s="8" t="inlineStr">
        <is>
          <t>20.02.2021</t>
        </is>
      </c>
      <c r="E8" s="9" t="n">
        <v>8500</v>
      </c>
      <c r="F8" s="6">
        <f>IFERROR(VLOOKUP(C8,$P$4:$R$10,2,FALSE),"")</f>
        <v/>
      </c>
      <c r="G8" s="6">
        <f>IFERROR(VLOOKUP(C8,$P$4:$R$10,3,FALSE),1)</f>
        <v/>
      </c>
      <c r="H8" s="10">
        <f>IFERROR(E8/G8,0)</f>
        <v/>
      </c>
      <c r="I8" s="6">
        <f>IF(DATEDIF(D8,TODAY(),"y")&gt;G8,G8,DATEDIF(D8,TODAY(),"y"))</f>
        <v/>
      </c>
      <c r="J8" s="10">
        <f>MIN(H8*I8,E8)</f>
        <v/>
      </c>
      <c r="K8" s="10">
        <f>E8-J8</f>
        <v/>
      </c>
      <c r="L8" s="11">
        <f>IFERROR(J8/E8,0)</f>
        <v/>
      </c>
      <c r="M8" s="6">
        <f>IF(K8&lt;=0,"Odpísané",IF(L8&gt;0.5,"Vo výraznom odpise","Aktívne"))</f>
        <v/>
      </c>
      <c r="P8" s="12" t="inlineStr">
        <is>
          <t>Nákladné vozidlá</t>
        </is>
      </c>
      <c r="Q8" s="6" t="n">
        <v>2</v>
      </c>
      <c r="R8" s="6" t="n">
        <v>6</v>
      </c>
    </row>
    <row r="9">
      <c r="A9" s="13" t="n">
        <v>6</v>
      </c>
      <c r="B9" s="14" t="inlineStr">
        <is>
          <t>Nákladné vozidlo Iveco</t>
        </is>
      </c>
      <c r="C9" s="13" t="inlineStr">
        <is>
          <t>Nákladné vozidlá</t>
        </is>
      </c>
      <c r="D9" s="15" t="inlineStr">
        <is>
          <t>12.11.2019</t>
        </is>
      </c>
      <c r="E9" s="9" t="n">
        <v>42000</v>
      </c>
      <c r="F9" s="13">
        <f>IFERROR(VLOOKUP(C9,$P$4:$R$10,2,FALSE),"")</f>
        <v/>
      </c>
      <c r="G9" s="13">
        <f>IFERROR(VLOOKUP(C9,$P$4:$R$10,3,FALSE),1)</f>
        <v/>
      </c>
      <c r="H9" s="16">
        <f>IFERROR(E9/G9,0)</f>
        <v/>
      </c>
      <c r="I9" s="13">
        <f>IF(DATEDIF(D9,TODAY(),"y")&gt;G9,G9,DATEDIF(D9,TODAY(),"y"))</f>
        <v/>
      </c>
      <c r="J9" s="16">
        <f>MIN(H9*I9,E9)</f>
        <v/>
      </c>
      <c r="K9" s="16">
        <f>E9-J9</f>
        <v/>
      </c>
      <c r="L9" s="17">
        <f>IFERROR(J9/E9,0)</f>
        <v/>
      </c>
      <c r="M9" s="13">
        <f>IF(K9&lt;=0,"Odpísané",IF(L9&gt;0.5,"Vo výraznom odpise","Aktívne"))</f>
        <v/>
      </c>
      <c r="P9" s="18" t="inlineStr">
        <is>
          <t>Kancelársky nábytok</t>
        </is>
      </c>
      <c r="Q9" s="13" t="n">
        <v>3</v>
      </c>
      <c r="R9" s="13" t="n">
        <v>8</v>
      </c>
    </row>
    <row r="10">
      <c r="A10" s="6" t="n">
        <v>7</v>
      </c>
      <c r="B10" s="7" t="inlineStr">
        <is>
          <t>Účtovný softvér SAP</t>
        </is>
      </c>
      <c r="C10" s="6" t="inlineStr">
        <is>
          <t>Softvér</t>
        </is>
      </c>
      <c r="D10" s="8" t="inlineStr">
        <is>
          <t>01.01.2023</t>
        </is>
      </c>
      <c r="E10" s="9" t="n">
        <v>15000</v>
      </c>
      <c r="F10" s="6">
        <f>IFERROR(VLOOKUP(C10,$P$4:$R$10,2,FALSE),"")</f>
        <v/>
      </c>
      <c r="G10" s="6">
        <f>IFERROR(VLOOKUP(C10,$P$4:$R$10,3,FALSE),1)</f>
        <v/>
      </c>
      <c r="H10" s="10">
        <f>IFERROR(E10/G10,0)</f>
        <v/>
      </c>
      <c r="I10" s="6">
        <f>IF(DATEDIF(D10,TODAY(),"y")&gt;G10,G10,DATEDIF(D10,TODAY(),"y"))</f>
        <v/>
      </c>
      <c r="J10" s="10">
        <f>MIN(H10*I10,E10)</f>
        <v/>
      </c>
      <c r="K10" s="10">
        <f>E10-J10</f>
        <v/>
      </c>
      <c r="L10" s="11">
        <f>IFERROR(J10/E10,0)</f>
        <v/>
      </c>
      <c r="M10" s="6">
        <f>IF(K10&lt;=0,"Odpísané",IF(L10&gt;0.5,"Vo výraznom odpise","Aktívne"))</f>
        <v/>
      </c>
      <c r="P10" s="12" t="inlineStr">
        <is>
          <t>Budovy</t>
        </is>
      </c>
      <c r="Q10" s="6" t="n">
        <v>5</v>
      </c>
      <c r="R10" s="6" t="n">
        <v>20</v>
      </c>
    </row>
    <row r="11">
      <c r="A11" s="13" t="n">
        <v>8</v>
      </c>
      <c r="B11" s="14" t="inlineStr">
        <is>
          <t>Server HP ProLiant</t>
        </is>
      </c>
      <c r="C11" s="13" t="inlineStr">
        <is>
          <t>Počítače a IT technika</t>
        </is>
      </c>
      <c r="D11" s="15" t="inlineStr">
        <is>
          <t>15.05.2022</t>
        </is>
      </c>
      <c r="E11" s="9" t="n">
        <v>6800</v>
      </c>
      <c r="F11" s="13">
        <f>IFERROR(VLOOKUP(C11,$P$4:$R$10,2,FALSE),"")</f>
        <v/>
      </c>
      <c r="G11" s="13">
        <f>IFERROR(VLOOKUP(C11,$P$4:$R$10,3,FALSE),1)</f>
        <v/>
      </c>
      <c r="H11" s="16">
        <f>IFERROR(E11/G11,0)</f>
        <v/>
      </c>
      <c r="I11" s="13">
        <f>IF(DATEDIF(D11,TODAY(),"y")&gt;G11,G11,DATEDIF(D11,TODAY(),"y"))</f>
        <v/>
      </c>
      <c r="J11" s="16">
        <f>MIN(H11*I11,E11)</f>
        <v/>
      </c>
      <c r="K11" s="16">
        <f>E11-J11</f>
        <v/>
      </c>
      <c r="L11" s="17">
        <f>IFERROR(J11/E11,0)</f>
        <v/>
      </c>
      <c r="M11" s="13">
        <f>IF(K11&lt;=0,"Odpísané",IF(L11&gt;0.5,"Vo výraznom odpise","Aktívne"))</f>
        <v/>
      </c>
    </row>
    <row r="12">
      <c r="A12" s="6" t="n">
        <v>9</v>
      </c>
      <c r="B12" s="7" t="inlineStr">
        <is>
          <t>Sklad materiálu</t>
        </is>
      </c>
      <c r="C12" s="6" t="inlineStr">
        <is>
          <t>Budovy</t>
        </is>
      </c>
      <c r="D12" s="8" t="inlineStr">
        <is>
          <t>01.04.2015</t>
        </is>
      </c>
      <c r="E12" s="9" t="n">
        <v>180000</v>
      </c>
      <c r="F12" s="6">
        <f>IFERROR(VLOOKUP(C12,$P$4:$R$10,2,FALSE),"")</f>
        <v/>
      </c>
      <c r="G12" s="6">
        <f>IFERROR(VLOOKUP(C12,$P$4:$R$10,3,FALSE),1)</f>
        <v/>
      </c>
      <c r="H12" s="10">
        <f>IFERROR(E12/G12,0)</f>
        <v/>
      </c>
      <c r="I12" s="6">
        <f>IF(DATEDIF(D12,TODAY(),"y")&gt;G12,G12,DATEDIF(D12,TODAY(),"y"))</f>
        <v/>
      </c>
      <c r="J12" s="10">
        <f>MIN(H12*I12,E12)</f>
        <v/>
      </c>
      <c r="K12" s="10">
        <f>E12-J12</f>
        <v/>
      </c>
      <c r="L12" s="11">
        <f>IFERROR(J12/E12,0)</f>
        <v/>
      </c>
      <c r="M12" s="6">
        <f>IF(K12&lt;=0,"Odpísané",IF(L12&gt;0.5,"Vo výraznom odpise","Aktívne"))</f>
        <v/>
      </c>
    </row>
    <row r="13">
      <c r="A13" s="19" t="n"/>
      <c r="B13" s="20" t="inlineStr">
        <is>
          <t>SPOLU</t>
        </is>
      </c>
      <c r="C13" s="19" t="n"/>
      <c r="D13" s="19" t="n"/>
      <c r="E13" s="21">
        <f>SUM(E4:E12)</f>
        <v/>
      </c>
      <c r="F13" s="19" t="n"/>
      <c r="G13" s="19" t="n"/>
      <c r="H13" s="19" t="n"/>
      <c r="I13" s="19" t="n"/>
      <c r="J13" s="21">
        <f>SUM(J4:J12)</f>
        <v/>
      </c>
      <c r="K13" s="21">
        <f>SUM(K4:K12)</f>
        <v/>
      </c>
      <c r="L13" s="22">
        <f>IFERROR(AVERAGE(L4:L12),0)</f>
        <v/>
      </c>
      <c r="M13" s="19" t="n"/>
    </row>
  </sheetData>
  <mergeCells count="1">
    <mergeCell ref="A1:M1"/>
  </mergeCells>
  <conditionalFormatting sqref="M4:M12">
    <cfRule type="expression" priority="1" dxfId="0" stopIfTrue="1">
      <formula>M4="Aktívne"</formula>
    </cfRule>
    <cfRule type="expression" priority="2" dxfId="1" stopIfTrue="1">
      <formula>M4="Odpísané"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36" customWidth="1" min="1" max="1"/>
    <col width="16" customWidth="1" min="2" max="2"/>
    <col width="16" customWidth="1" min="3" max="3"/>
    <col width="18" customWidth="1" min="4" max="4"/>
  </cols>
  <sheetData>
    <row r="1" ht="26" customHeight="1">
      <c r="A1" s="23" t="inlineStr">
        <is>
          <t>DASHBOARD - PREHĽAD ODPISOV MAJETKU</t>
        </is>
      </c>
    </row>
    <row r="2"/>
    <row r="3">
      <c r="A3" s="24" t="inlineStr">
        <is>
          <t>Kľúčové ukazovatele</t>
        </is>
      </c>
      <c r="B3" s="38" t="n"/>
    </row>
    <row r="4">
      <c r="A4" s="7" t="inlineStr">
        <is>
          <t>Celková obstarávacia cena majetku</t>
        </is>
      </c>
      <c r="B4" s="26">
        <f>Majetok!E13</f>
        <v/>
      </c>
    </row>
    <row r="5">
      <c r="A5" s="14" t="inlineStr">
        <is>
          <t>Celkové oprávky (odpísaná hodnota)</t>
        </is>
      </c>
      <c r="B5" s="27">
        <f>Majetok!J13</f>
        <v/>
      </c>
    </row>
    <row r="6">
      <c r="A6" s="7" t="inlineStr">
        <is>
          <t>Celková zostatková hodnota</t>
        </is>
      </c>
      <c r="B6" s="26">
        <f>Majetok!K13</f>
        <v/>
      </c>
    </row>
    <row r="7">
      <c r="A7" s="14" t="inlineStr">
        <is>
          <t>Priemerné % odpísanosti majetku</t>
        </is>
      </c>
      <c r="B7" s="28">
        <f>Majetok!L13</f>
        <v/>
      </c>
    </row>
    <row r="8">
      <c r="A8" s="7" t="inlineStr">
        <is>
          <t>Počet aktívnych položiek majetku</t>
        </is>
      </c>
      <c r="B8" s="29">
        <f>COUNTIF(Majetok!M4:M12,"Aktívne")</f>
        <v/>
      </c>
    </row>
    <row r="9">
      <c r="A9" s="14" t="inlineStr">
        <is>
          <t>Počet plne odpísaných položiek</t>
        </is>
      </c>
      <c r="B9" s="30">
        <f>COUNTIF(Majetok!M4:M12,"Odpísané")</f>
        <v/>
      </c>
    </row>
    <row r="10"/>
    <row r="11"/>
    <row r="12">
      <c r="A12" s="5" t="inlineStr">
        <is>
          <t>Kategória</t>
        </is>
      </c>
      <c r="B12" s="5" t="inlineStr">
        <is>
          <t>Obstarávacia cena</t>
        </is>
      </c>
      <c r="C12" s="5" t="inlineStr">
        <is>
          <t>Oprávky</t>
        </is>
      </c>
      <c r="D12" s="5" t="inlineStr">
        <is>
          <t>Zostatková hodnota</t>
        </is>
      </c>
    </row>
    <row r="13">
      <c r="A13" s="7" t="inlineStr">
        <is>
          <t>Budovy</t>
        </is>
      </c>
      <c r="B13" s="31">
        <f>SUMIF(Majetok!$C$4:$C$12,A13,Majetok!$E$4:$E$12)</f>
        <v/>
      </c>
      <c r="C13" s="31">
        <f>SUMIF(Majetok!$C$4:$C$12,A13,Majetok!$J$4:$J$12)</f>
        <v/>
      </c>
      <c r="D13" s="31">
        <f>SUMIF(Majetok!$C$4:$C$12,A13,Majetok!$K$4:$K$12)</f>
        <v/>
      </c>
    </row>
    <row r="14">
      <c r="A14" s="14" t="inlineStr">
        <is>
          <t>Osobné vozidlá</t>
        </is>
      </c>
      <c r="B14" s="32">
        <f>SUMIF(Majetok!$C$4:$C$12,A14,Majetok!$E$4:$E$12)</f>
        <v/>
      </c>
      <c r="C14" s="32">
        <f>SUMIF(Majetok!$C$4:$C$12,A14,Majetok!$J$4:$J$12)</f>
        <v/>
      </c>
      <c r="D14" s="32">
        <f>SUMIF(Majetok!$C$4:$C$12,A14,Majetok!$K$4:$K$12)</f>
        <v/>
      </c>
    </row>
    <row r="15">
      <c r="A15" s="7" t="inlineStr">
        <is>
          <t>Stroje a zariadenia</t>
        </is>
      </c>
      <c r="B15" s="31">
        <f>SUMIF(Majetok!$C$4:$C$12,A15,Majetok!$E$4:$E$12)</f>
        <v/>
      </c>
      <c r="C15" s="31">
        <f>SUMIF(Majetok!$C$4:$C$12,A15,Majetok!$J$4:$J$12)</f>
        <v/>
      </c>
      <c r="D15" s="31">
        <f>SUMIF(Majetok!$C$4:$C$12,A15,Majetok!$K$4:$K$12)</f>
        <v/>
      </c>
    </row>
    <row r="16">
      <c r="A16" s="14" t="inlineStr">
        <is>
          <t>Počítače a IT technika</t>
        </is>
      </c>
      <c r="B16" s="32">
        <f>SUMIF(Majetok!$C$4:$C$12,A16,Majetok!$E$4:$E$12)</f>
        <v/>
      </c>
      <c r="C16" s="32">
        <f>SUMIF(Majetok!$C$4:$C$12,A16,Majetok!$J$4:$J$12)</f>
        <v/>
      </c>
      <c r="D16" s="32">
        <f>SUMIF(Majetok!$C$4:$C$12,A16,Majetok!$K$4:$K$12)</f>
        <v/>
      </c>
    </row>
    <row r="17">
      <c r="A17" s="7" t="inlineStr">
        <is>
          <t>Kancelársky nábytok</t>
        </is>
      </c>
      <c r="B17" s="31">
        <f>SUMIF(Majetok!$C$4:$C$12,A17,Majetok!$E$4:$E$12)</f>
        <v/>
      </c>
      <c r="C17" s="31">
        <f>SUMIF(Majetok!$C$4:$C$12,A17,Majetok!$J$4:$J$12)</f>
        <v/>
      </c>
      <c r="D17" s="31">
        <f>SUMIF(Majetok!$C$4:$C$12,A17,Majetok!$K$4:$K$12)</f>
        <v/>
      </c>
    </row>
    <row r="18">
      <c r="A18" s="14" t="inlineStr">
        <is>
          <t>Nákladné vozidlá</t>
        </is>
      </c>
      <c r="B18" s="32">
        <f>SUMIF(Majetok!$C$4:$C$12,A18,Majetok!$E$4:$E$12)</f>
        <v/>
      </c>
      <c r="C18" s="32">
        <f>SUMIF(Majetok!$C$4:$C$12,A18,Majetok!$J$4:$J$12)</f>
        <v/>
      </c>
      <c r="D18" s="32">
        <f>SUMIF(Majetok!$C$4:$C$12,A18,Majetok!$K$4:$K$12)</f>
        <v/>
      </c>
    </row>
    <row r="19">
      <c r="A19" s="7" t="inlineStr">
        <is>
          <t>Softvér</t>
        </is>
      </c>
      <c r="B19" s="31">
        <f>SUMIF(Majetok!$C$4:$C$12,A19,Majetok!$E$4:$E$12)</f>
        <v/>
      </c>
      <c r="C19" s="31">
        <f>SUMIF(Majetok!$C$4:$C$12,A19,Majetok!$J$4:$J$12)</f>
        <v/>
      </c>
      <c r="D19" s="31">
        <f>SUMIF(Majetok!$C$4:$C$12,A19,Majetok!$K$4:$K$12)</f>
        <v/>
      </c>
    </row>
    <row r="20"/>
    <row r="21"/>
    <row r="22">
      <c r="A22" s="5" t="inlineStr">
        <is>
          <t>Stav</t>
        </is>
      </c>
      <c r="B22" s="5" t="inlineStr">
        <is>
          <t>Počet</t>
        </is>
      </c>
    </row>
    <row r="23">
      <c r="A23" s="7" t="inlineStr">
        <is>
          <t>Aktívne</t>
        </is>
      </c>
      <c r="B23" s="33">
        <f>COUNTIF(Majetok!$M$4:$M$12,A23)</f>
        <v/>
      </c>
    </row>
    <row r="24">
      <c r="A24" s="14" t="inlineStr">
        <is>
          <t>Odpísané</t>
        </is>
      </c>
      <c r="B24" s="34">
        <f>COUNTIF(Majetok!$M$4:$M$12,A24)</f>
        <v/>
      </c>
    </row>
    <row r="25">
      <c r="A25" s="7" t="inlineStr">
        <is>
          <t>Vo výraznom odpise</t>
        </is>
      </c>
      <c r="B25" s="33">
        <f>COUNTIF(Majetok!$M$4:$M$12,A25)</f>
        <v/>
      </c>
    </row>
  </sheetData>
  <mergeCells count="2">
    <mergeCell ref="A1:F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30" customWidth="1" min="1" max="1"/>
    <col width="25" customWidth="1" min="2" max="2"/>
    <col width="25" customWidth="1" min="3" max="3"/>
    <col width="25" customWidth="1" min="4" max="4"/>
  </cols>
  <sheetData>
    <row r="1" ht="26" customHeight="1">
      <c r="A1" s="23" t="inlineStr">
        <is>
          <t>NÁVOD NA POUŽITIE ZOŠITA</t>
        </is>
      </c>
    </row>
    <row r="2"/>
    <row r="3" ht="42" customHeight="1">
      <c r="A3" s="35" t="inlineStr">
        <is>
          <t>List "Majetok"</t>
        </is>
      </c>
      <c r="B3" s="36" t="inlineStr">
        <is>
          <t>Hlavná evidencia majetku spoločnosti. Do žltých buniek (stĺpec Obstarávacia cena, Dátum obstarania) zadávajte vlastné údaje. Ostatné stĺpce sa dopočítajú automaticky pomocou vzorcov (VLOOKUP, DATEDIF, MIN, IF).</t>
        </is>
      </c>
      <c r="C3" s="37" t="n"/>
      <c r="D3" s="38" t="n"/>
    </row>
    <row r="4" ht="42" customHeight="1">
      <c r="A4" s="39" t="inlineStr">
        <is>
          <t>Odpisová skupina a doba odpisovania</t>
        </is>
      </c>
      <c r="B4" s="40" t="inlineStr">
        <is>
          <t>Automaticky sa priraďujú podľa kategórie majetku z tabuľky v stĺpcoch P:R pomocou funkcie VLOOKUP.</t>
        </is>
      </c>
      <c r="C4" s="37" t="n"/>
      <c r="D4" s="38" t="n"/>
    </row>
    <row r="5" ht="42" customHeight="1">
      <c r="A5" s="35" t="inlineStr">
        <is>
          <t>Ročný odpis</t>
        </is>
      </c>
      <c r="B5" s="36" t="inlineStr">
        <is>
          <t>Rovnomerný (lineárny) odpis = Obstarávacia cena / Doba odpisovania.</t>
        </is>
      </c>
      <c r="C5" s="37" t="n"/>
      <c r="D5" s="38" t="n"/>
    </row>
    <row r="6" ht="42" customHeight="1">
      <c r="A6" s="39" t="inlineStr">
        <is>
          <t>Oprávky spolu a Zostatková cena</t>
        </is>
      </c>
      <c r="B6" s="40" t="inlineStr">
        <is>
          <t>Oprávky = Ročný odpis × počet rokov odpisovania (max. do výšky obstarávacej ceny). Zostatková cena = Obstarávacia cena − Oprávky.</t>
        </is>
      </c>
      <c r="C6" s="37" t="n"/>
      <c r="D6" s="38" t="n"/>
    </row>
    <row r="7" ht="42" customHeight="1">
      <c r="A7" s="35" t="inlineStr">
        <is>
          <t>Stav majetku</t>
        </is>
      </c>
      <c r="B7" s="36" t="inlineStr">
        <is>
          <t>Automatické vyhodnotenie: "Aktívne", "Vo výraznom odpise" (nad 50 % odpísané) alebo "Odpísané" (zostatková cena = 0).</t>
        </is>
      </c>
      <c r="C7" s="37" t="n"/>
      <c r="D7" s="38" t="n"/>
    </row>
    <row r="8" ht="42" customHeight="1">
      <c r="A8" s="39" t="inlineStr">
        <is>
          <t>List "Prehľad"</t>
        </is>
      </c>
      <c r="B8" s="40" t="inlineStr">
        <is>
          <t>Súhrnný dashboard s kľúčovými ukazovateľmi, prehľadom podľa kategórií a grafmi (stĺpcový a koláčový graf).</t>
        </is>
      </c>
      <c r="C8" s="37" t="n"/>
      <c r="D8" s="38" t="n"/>
    </row>
    <row r="9" ht="42" customHeight="1">
      <c r="A9" s="35" t="inlineStr">
        <is>
          <t>Podmienené formátovanie</t>
        </is>
      </c>
      <c r="B9" s="36" t="inlineStr">
        <is>
          <t>Stĺpec Stav je farebne zvýraznený - zelená pre aktívny majetok, červená pre plne odpísaný.</t>
        </is>
      </c>
      <c r="C9" s="37" t="n"/>
      <c r="D9" s="38" t="n"/>
    </row>
    <row r="10" ht="42" customHeight="1">
      <c r="A10" s="39" t="inlineStr">
        <is>
          <t>Aktualizácia údajov</t>
        </is>
      </c>
      <c r="B10" s="40" t="inlineStr">
        <is>
          <t>Pri pridaní nového majetku skopírujte vzorce zo stĺpcov F až M do nového riadku a doplňte kategóriu zhodnú s tabuľkou odpisových skupín.</t>
        </is>
      </c>
      <c r="C10" s="37" t="n"/>
      <c r="D10" s="38" t="n"/>
    </row>
  </sheetData>
  <mergeCells count="17">
    <mergeCell ref="A1:D1"/>
    <mergeCell ref="A3"/>
    <mergeCell ref="B3:D3"/>
    <mergeCell ref="A4"/>
    <mergeCell ref="B4:D4"/>
    <mergeCell ref="A5"/>
    <mergeCell ref="B5:D5"/>
    <mergeCell ref="A6"/>
    <mergeCell ref="B6:D6"/>
    <mergeCell ref="A7"/>
    <mergeCell ref="B7:D7"/>
    <mergeCell ref="A8"/>
    <mergeCell ref="B8:D8"/>
    <mergeCell ref="A9"/>
    <mergeCell ref="B9:D9"/>
    <mergeCell ref="A10"/>
    <mergeCell ref="B10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2026-07-21T16:57:02Z</dcterms:created>
  <dcterms:modified xmlns:dcterms="http://purl.org/dc/terms/" xmlns:xsi="http://www.w3.org/2001/XMLSchema-instance" xsi:type="dcterms:W3CDTF">2026-07-21T16:57:02Z</dcterms:modified>
</cp:coreProperties>
</file>