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án likvidity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okyny" sheetId="3" state="visible" r:id="rId3"/>
  </sheets>
  <definedNames>
    <definedName name="_xlnm._FilterDatabase" localSheetId="0" hidden="1">'Plán likvidity'!$A$10:$S$110</definedName>
    <definedName name="_xlnm._FilterDatabase" localSheetId="1" hidden="1">'Dashboard'!$A$8:$I$20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 ##0,00 &quot;€&quot;"/>
    <numFmt numFmtId="165" formatCode="DD.MM.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color rgb="00374151"/>
      <sz val="9"/>
    </font>
    <font>
      <name val="Calibri"/>
      <b val="1"/>
      <color rgb="00FFFFFF"/>
      <sz val="11"/>
    </font>
    <font>
      <name val="Calibri"/>
      <b val="1"/>
      <color rgb="001F2937"/>
      <sz val="13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14B8A6"/>
      </patternFill>
    </fill>
    <fill>
      <patternFill patternType="solid">
        <fgColor rgb="00F1F5F9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0F766E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9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9" fontId="3" fillId="6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49" fontId="3" fillId="5" borderId="1" applyAlignment="1" pivotButton="0" quotePrefix="0" xfId="0">
      <alignment horizontal="center" vertical="center"/>
    </xf>
    <xf numFmtId="9" fontId="3" fillId="5" borderId="1" applyAlignment="1" pivotButton="0" quotePrefix="0" xfId="0">
      <alignment horizontal="center" vertical="center"/>
    </xf>
    <xf numFmtId="164" fontId="3" fillId="8" borderId="1" applyAlignment="1" pivotButton="0" quotePrefix="0" xfId="0">
      <alignment horizontal="right" vertical="center"/>
    </xf>
    <xf numFmtId="49" fontId="3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center" vertical="center"/>
    </xf>
    <xf numFmtId="1" fontId="6" fillId="4" borderId="1" applyAlignment="1" pivotButton="0" quotePrefix="0" xfId="0">
      <alignment horizontal="center" vertical="center"/>
    </xf>
    <xf numFmtId="165" fontId="3" fillId="8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9" fontId="3" fillId="8" borderId="1" applyAlignment="1" pivotButton="0" quotePrefix="0" xfId="0">
      <alignment horizontal="center" vertical="center"/>
    </xf>
    <xf numFmtId="9" fontId="3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Vývoj konečného zostatku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'Dashboard'!F8</f>
            </strRef>
          </tx>
          <spPr>
            <a:ln xmlns:a="http://schemas.openxmlformats.org/drawingml/2006/main" w="24000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'Dashboard'!$A$9:$A$20</f>
            </numRef>
          </cat>
          <val>
            <numRef>
              <f>'Dashboard'!$F$9:$F$20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Mesiac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Zostatok v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Mesačné príjmy verzus výdavky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'Dashboard'!B8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'Dashboard'!$A$9:$A$20</f>
            </numRef>
          </cat>
          <val>
            <numRef>
              <f>'Dashboard'!$B$9:$B$20</f>
            </numRef>
          </val>
        </ser>
        <ser>
          <idx val="1"/>
          <order val="1"/>
          <tx>
            <strRef>
              <f>'Dashboard'!C8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'Dashboard'!$A$9:$A$20</f>
            </numRef>
          </cat>
          <val>
            <numRef>
              <f>'Dashboard'!$C$9:$C$20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Mesiac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Suma v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Výdavky podľa kategórie</a:t>
            </a:r>
          </a:p>
        </rich>
      </tx>
    </title>
    <plotArea>
      <pieChart>
        <varyColors val="1"/>
        <ser>
          <idx val="0"/>
          <order val="0"/>
          <tx>
            <strRef>
              <f>'Dashboard'!L8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'Dashboard'!$K$9:$K$16</f>
            </numRef>
          </cat>
          <val>
            <numRef>
              <f>'Dashboard'!$L$9:$L$16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22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39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S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13" customWidth="1" min="3" max="3"/>
    <col width="19" customWidth="1" min="4" max="4"/>
    <col width="32" customWidth="1" min="5" max="5"/>
    <col width="13" customWidth="1" min="6" max="6"/>
    <col width="16" customWidth="1" min="7" max="7"/>
    <col width="30" customWidth="1" min="8" max="8"/>
    <col width="15" customWidth="1" min="9" max="9"/>
    <col width="12" customWidth="1" min="10" max="10"/>
    <col width="14" customWidth="1" min="11" max="11"/>
    <col width="15" customWidth="1" min="12" max="12"/>
    <col width="15" customWidth="1" min="13" max="13"/>
    <col width="14" customWidth="1" min="14" max="14"/>
    <col width="25" customWidth="1" min="15" max="15"/>
    <col width="18" customWidth="1" min="16" max="16"/>
    <col width="20" customWidth="1" min="17" max="17"/>
    <col width="16" customWidth="1" min="18" max="18"/>
    <col width="19" customWidth="1" min="19" max="19"/>
  </cols>
  <sheetData>
    <row r="1" ht="28" customHeight="1">
      <c r="A1" s="1" t="inlineStr">
        <is>
          <t>PLÁN LIKVIDITY FIRMY – ROK 2026</t>
        </is>
      </c>
    </row>
    <row r="2">
      <c r="A2" s="2" t="inlineStr">
        <is>
          <t>Vstupné parametre</t>
        </is>
      </c>
      <c r="B2" s="2" t="inlineStr">
        <is>
          <t>Hodnota</t>
        </is>
      </c>
      <c r="J2" s="2" t="inlineStr">
        <is>
          <t>Súhrnný panel</t>
        </is>
      </c>
      <c r="K2" s="2" t="inlineStr">
        <is>
          <t>Hodnota</t>
        </is>
      </c>
    </row>
    <row r="3">
      <c r="A3" s="3" t="inlineStr">
        <is>
          <t>Počiatočný zostatok k 01.01.2026</t>
        </is>
      </c>
      <c r="B3" s="4" t="n">
        <v>25000</v>
      </c>
      <c r="J3" s="3" t="inlineStr">
        <is>
          <t>Celkové príjmy</t>
        </is>
      </c>
      <c r="K3" s="5">
        <f>SUMIF('Plán likvidity'!$C$11:$C$110,"Príjem",'Plán likvidity'!$L$11:$L$110)</f>
        <v/>
      </c>
    </row>
    <row r="4">
      <c r="A4" s="3" t="inlineStr">
        <is>
          <t>Minimálna bezpečnostná rezerva</t>
        </is>
      </c>
      <c r="B4" s="4" t="n">
        <v>10000</v>
      </c>
      <c r="J4" s="3" t="inlineStr">
        <is>
          <t>Celkové výdavky</t>
        </is>
      </c>
      <c r="K4" s="5">
        <f>SUMIF('Plán likvidity'!$C$11:$C$110,"Výdavok",'Plán likvidity'!$L$11:$L$110)</f>
        <v/>
      </c>
    </row>
    <row r="5">
      <c r="A5" s="3" t="inlineStr">
        <is>
          <t>Štandardná sadzba DPH</t>
        </is>
      </c>
      <c r="B5" s="6" t="n">
        <v>0.2</v>
      </c>
      <c r="J5" s="3" t="inlineStr">
        <is>
          <t>Priemerný pohyb</t>
        </is>
      </c>
      <c r="K5" s="5">
        <f>IFERROR(AVERAGE('Plán likvidity'!$L$11:$L$110),0)</f>
        <v/>
      </c>
    </row>
    <row r="6">
      <c r="J6" s="3" t="inlineStr">
        <is>
          <t>Počet neuhradených položiek</t>
        </is>
      </c>
      <c r="K6" s="7">
        <f>COUNTIFS('Plán likvidity'!$B$11:$B$110,"&lt;&gt;",'Plán likvidity'!$M$11:$M$110,"&lt;&gt;Uhradené")</f>
        <v/>
      </c>
    </row>
    <row r="7">
      <c r="A7" s="8" t="inlineStr">
        <is>
          <t>Žlté bunky sú určené na zadávanie alebo úpravu plánovaných pohybov.</t>
        </is>
      </c>
      <c r="J7" s="3" t="inlineStr">
        <is>
          <t>Podiel výdavkov na pohyboch</t>
        </is>
      </c>
      <c r="K7" s="9">
        <f>IFERROR(SUMIF('Plán likvidity'!$C$11:$C$110,"Výdavok",'Plán likvidity'!$L$11:$L$110)/SUM('Plán likvidity'!$L$11:$L$110),0)</f>
        <v/>
      </c>
    </row>
    <row r="8">
      <c r="J8" s="3" t="inlineStr">
        <is>
          <t>Počet položiek po splatnosti</t>
        </is>
      </c>
      <c r="K8" s="7">
        <f>COUNTIF('Plán likvidity'!$R$11:$R$110,"Po splatnosti")</f>
        <v/>
      </c>
    </row>
    <row r="9"/>
    <row r="10">
      <c r="A10" s="10" t="inlineStr">
        <is>
          <t>ID</t>
        </is>
      </c>
      <c r="B10" s="10" t="inlineStr">
        <is>
          <t>Dátum splatnosti</t>
        </is>
      </c>
      <c r="C10" s="10" t="inlineStr">
        <is>
          <t>Typ pohybu</t>
        </is>
      </c>
      <c r="D10" s="10" t="inlineStr">
        <is>
          <t>Kategória</t>
        </is>
      </c>
      <c r="E10" s="10" t="inlineStr">
        <is>
          <t>Partner</t>
        </is>
      </c>
      <c r="F10" s="10" t="inlineStr">
        <is>
          <t>IČO</t>
        </is>
      </c>
      <c r="G10" s="10" t="inlineStr">
        <is>
          <t>Variabilný symbol</t>
        </is>
      </c>
      <c r="H10" s="10" t="inlineStr">
        <is>
          <t>Popis</t>
        </is>
      </c>
      <c r="I10" s="10" t="inlineStr">
        <is>
          <t>Suma bez DPH</t>
        </is>
      </c>
      <c r="J10" s="10" t="inlineStr">
        <is>
          <t>Sadzba DPH</t>
        </is>
      </c>
      <c r="K10" s="10" t="inlineStr">
        <is>
          <t>DPH</t>
        </is>
      </c>
      <c r="L10" s="10" t="inlineStr">
        <is>
          <t>Suma s DPH</t>
        </is>
      </c>
      <c r="M10" s="10" t="inlineStr">
        <is>
          <t>Stav</t>
        </is>
      </c>
      <c r="N10" s="10" t="inlineStr">
        <is>
          <t>Dátum úhrady</t>
        </is>
      </c>
      <c r="O10" s="10" t="inlineStr">
        <is>
          <t>Bankový účet</t>
        </is>
      </c>
      <c r="P10" s="10" t="inlineStr">
        <is>
          <t>Vplyv na likviditu</t>
        </is>
      </c>
      <c r="Q10" s="10" t="inlineStr">
        <is>
          <t>Kumulatívny zostatok</t>
        </is>
      </c>
      <c r="R10" s="10" t="inlineStr">
        <is>
          <t>Upozornenie</t>
        </is>
      </c>
      <c r="S10" s="10" t="inlineStr">
        <is>
          <t>Skupina kategórie</t>
        </is>
      </c>
    </row>
    <row r="11">
      <c r="A11" s="11">
        <f>IF('Plán likvidity'!B11="","",COUNTA('Plán likvidity'!$B$11:B11))</f>
        <v/>
      </c>
      <c r="B11" s="12" t="n">
        <v>46027</v>
      </c>
      <c r="C11" s="13" t="inlineStr">
        <is>
          <t>Príjem</t>
        </is>
      </c>
      <c r="D11" s="14" t="inlineStr">
        <is>
          <t>Predaj tovaru</t>
        </is>
      </c>
      <c r="E11" s="14" t="inlineStr">
        <is>
          <t>Ján Novák, s.r.o. – Bratislava</t>
        </is>
      </c>
      <c r="F11" s="15" t="inlineStr">
        <is>
          <t>51234567</t>
        </is>
      </c>
      <c r="G11" s="15" t="inlineStr">
        <is>
          <t>2026001</t>
        </is>
      </c>
      <c r="H11" s="14" t="inlineStr">
        <is>
          <t>Faktúra za dodaný tovar</t>
        </is>
      </c>
      <c r="I11" s="4" t="n">
        <v>4200</v>
      </c>
      <c r="J11" s="16" t="n">
        <v>0.2</v>
      </c>
      <c r="K11" s="17">
        <f>IF(OR('Plán likvidity'!I11="",'Plán likvidity'!J11=""),"",'Plán likvidity'!I11*'Plán likvidity'!J11)</f>
        <v/>
      </c>
      <c r="L11" s="17">
        <f>IF(OR('Plán likvidity'!I11="",'Plán likvidity'!J11=""),"",'Plán likvidity'!I11+'Plán likvidity'!K11)</f>
        <v/>
      </c>
      <c r="M11" s="13" t="inlineStr">
        <is>
          <t>Uhradené</t>
        </is>
      </c>
      <c r="N11" s="12" t="n">
        <v>46027</v>
      </c>
      <c r="O11" s="18" t="inlineStr">
        <is>
          <t>SK31120000001987451236</t>
        </is>
      </c>
      <c r="P11" s="17">
        <f>IF(OR('Plán likvidity'!C11="",'Plán likvidity'!L11=""),"",IF('Plán likvidity'!C11="Príjem",'Plán likvidity'!L11,-'Plán likvidity'!L11))</f>
        <v/>
      </c>
      <c r="Q11" s="17">
        <f>IF('Plán likvidity'!P11="","",'Plán likvidity'!$B$3+SUM('Plán likvidity'!$P$11:P11))</f>
        <v/>
      </c>
      <c r="R11" s="11">
        <f>IF('Plán likvidity'!B11="","",IF(AND('Plán likvidity'!M11&lt;&gt;"Uhradené",'Plán likvidity'!B11&lt;TODAY()),"Po splatnosti","V poriadku"))</f>
        <v/>
      </c>
      <c r="S11" s="11">
        <f>IF('Plán likvidity'!D11="","",IFERROR(VLOOKUP('Plán likvidity'!D11,'Pokyny'!$A$16:$B$23,2,FALSE),""))</f>
        <v/>
      </c>
    </row>
    <row r="12">
      <c r="A12" s="19">
        <f>IF('Plán likvidity'!B12="","",COUNTA('Plán likvidity'!$B$11:B12))</f>
        <v/>
      </c>
      <c r="B12" s="12" t="n">
        <v>46037</v>
      </c>
      <c r="C12" s="13" t="inlineStr">
        <is>
          <t>Výdavok</t>
        </is>
      </c>
      <c r="D12" s="14" t="inlineStr">
        <is>
          <t>Mzdy</t>
        </is>
      </c>
      <c r="E12" s="14" t="inlineStr">
        <is>
          <t>Mária Kováčová</t>
        </is>
      </c>
      <c r="F12" s="15" t="inlineStr"/>
      <c r="G12" s="15" t="inlineStr">
        <is>
          <t>2026015</t>
        </is>
      </c>
      <c r="H12" s="14" t="inlineStr">
        <is>
          <t>Mzda za január 2026</t>
        </is>
      </c>
      <c r="I12" s="4" t="n">
        <v>3200</v>
      </c>
      <c r="J12" s="16" t="n">
        <v>0</v>
      </c>
      <c r="K12" s="5">
        <f>IF(OR('Plán likvidity'!I12="",'Plán likvidity'!J12=""),"",'Plán likvidity'!I12*'Plán likvidity'!J12)</f>
        <v/>
      </c>
      <c r="L12" s="5">
        <f>IF(OR('Plán likvidity'!I12="",'Plán likvidity'!J12=""),"",'Plán likvidity'!I12+'Plán likvidity'!K12)</f>
        <v/>
      </c>
      <c r="M12" s="13" t="inlineStr">
        <is>
          <t>Uhradené</t>
        </is>
      </c>
      <c r="N12" s="12" t="n">
        <v>46037</v>
      </c>
      <c r="O12" s="18" t="inlineStr">
        <is>
          <t>SK31120000001987451236</t>
        </is>
      </c>
      <c r="P12" s="5">
        <f>IF(OR('Plán likvidity'!C12="",'Plán likvidity'!L12=""),"",IF('Plán likvidity'!C12="Príjem",'Plán likvidity'!L12,-'Plán likvidity'!L12))</f>
        <v/>
      </c>
      <c r="Q12" s="5">
        <f>IF('Plán likvidity'!P12="","",'Plán likvidity'!$B$3+SUM('Plán likvidity'!$P$11:P12))</f>
        <v/>
      </c>
      <c r="R12" s="19">
        <f>IF('Plán likvidity'!B12="","",IF(AND('Plán likvidity'!M12&lt;&gt;"Uhradené",'Plán likvidity'!B12&lt;TODAY()),"Po splatnosti","V poriadku"))</f>
        <v/>
      </c>
      <c r="S12" s="19">
        <f>IF('Plán likvidity'!D12="","",IFERROR(VLOOKUP('Plán likvidity'!D12,'Pokyny'!$A$16:$B$23,2,FALSE),""))</f>
        <v/>
      </c>
    </row>
    <row r="13">
      <c r="A13" s="11">
        <f>IF('Plán likvidity'!B13="","",COUNTA('Plán likvidity'!$B$11:B13))</f>
        <v/>
      </c>
      <c r="B13" s="12" t="n">
        <v>46042</v>
      </c>
      <c r="C13" s="13" t="inlineStr">
        <is>
          <t>Výdavok</t>
        </is>
      </c>
      <c r="D13" s="14" t="inlineStr">
        <is>
          <t>Nájom</t>
        </is>
      </c>
      <c r="E13" s="14" t="inlineStr">
        <is>
          <t>Kancelárie Bratislava, s.r.o.</t>
        </is>
      </c>
      <c r="F13" s="15" t="inlineStr">
        <is>
          <t>52345678</t>
        </is>
      </c>
      <c r="G13" s="15" t="inlineStr">
        <is>
          <t>2026020</t>
        </is>
      </c>
      <c r="H13" s="14" t="inlineStr">
        <is>
          <t>Nájom kancelárie za január</t>
        </is>
      </c>
      <c r="I13" s="4" t="n">
        <v>1200</v>
      </c>
      <c r="J13" s="16" t="n">
        <v>0.2</v>
      </c>
      <c r="K13" s="17">
        <f>IF(OR('Plán likvidity'!I13="",'Plán likvidity'!J13=""),"",'Plán likvidity'!I13*'Plán likvidity'!J13)</f>
        <v/>
      </c>
      <c r="L13" s="17">
        <f>IF(OR('Plán likvidity'!I13="",'Plán likvidity'!J13=""),"",'Plán likvidity'!I13+'Plán likvidity'!K13)</f>
        <v/>
      </c>
      <c r="M13" s="13" t="inlineStr">
        <is>
          <t>Uhradené</t>
        </is>
      </c>
      <c r="N13" s="12" t="n">
        <v>46042</v>
      </c>
      <c r="O13" s="18" t="inlineStr">
        <is>
          <t>SK31120000001987451236</t>
        </is>
      </c>
      <c r="P13" s="17">
        <f>IF(OR('Plán likvidity'!C13="",'Plán likvidity'!L13=""),"",IF('Plán likvidity'!C13="Príjem",'Plán likvidity'!L13,-'Plán likvidity'!L13))</f>
        <v/>
      </c>
      <c r="Q13" s="17">
        <f>IF('Plán likvidity'!P13="","",'Plán likvidity'!$B$3+SUM('Plán likvidity'!$P$11:P13))</f>
        <v/>
      </c>
      <c r="R13" s="11">
        <f>IF('Plán likvidity'!B13="","",IF(AND('Plán likvidity'!M13&lt;&gt;"Uhradené",'Plán likvidity'!B13&lt;TODAY()),"Po splatnosti","V poriadku"))</f>
        <v/>
      </c>
      <c r="S13" s="11">
        <f>IF('Plán likvidity'!D13="","",IFERROR(VLOOKUP('Plán likvidity'!D13,'Pokyny'!$A$16:$B$23,2,FALSE),""))</f>
        <v/>
      </c>
    </row>
    <row r="14">
      <c r="A14" s="19">
        <f>IF('Plán likvidity'!B14="","",COUNTA('Plán likvidity'!$B$11:B14))</f>
        <v/>
      </c>
      <c r="B14" s="12" t="n">
        <v>46058</v>
      </c>
      <c r="C14" s="13" t="inlineStr">
        <is>
          <t>Príjem</t>
        </is>
      </c>
      <c r="D14" s="14" t="inlineStr">
        <is>
          <t>Servisné služby</t>
        </is>
      </c>
      <c r="E14" s="14" t="inlineStr">
        <is>
          <t>Peter Horváth, s.r.o. – Košice</t>
        </is>
      </c>
      <c r="F14" s="15" t="inlineStr">
        <is>
          <t>53456789</t>
        </is>
      </c>
      <c r="G14" s="15" t="inlineStr">
        <is>
          <t>2026002</t>
        </is>
      </c>
      <c r="H14" s="14" t="inlineStr">
        <is>
          <t>Servisné služby pre zákazníka</t>
        </is>
      </c>
      <c r="I14" s="4" t="n">
        <v>4500</v>
      </c>
      <c r="J14" s="16" t="n">
        <v>0.2</v>
      </c>
      <c r="K14" s="5">
        <f>IF(OR('Plán likvidity'!I14="",'Plán likvidity'!J14=""),"",'Plán likvidity'!I14*'Plán likvidity'!J14)</f>
        <v/>
      </c>
      <c r="L14" s="5">
        <f>IF(OR('Plán likvidity'!I14="",'Plán likvidity'!J14=""),"",'Plán likvidity'!I14+'Plán likvidity'!K14)</f>
        <v/>
      </c>
      <c r="M14" s="13" t="inlineStr">
        <is>
          <t>Uhradené</t>
        </is>
      </c>
      <c r="N14" s="12" t="n">
        <v>46059</v>
      </c>
      <c r="O14" s="18" t="inlineStr">
        <is>
          <t>SK31120000001987451236</t>
        </is>
      </c>
      <c r="P14" s="5">
        <f>IF(OR('Plán likvidity'!C14="",'Plán likvidity'!L14=""),"",IF('Plán likvidity'!C14="Príjem",'Plán likvidity'!L14,-'Plán likvidity'!L14))</f>
        <v/>
      </c>
      <c r="Q14" s="5">
        <f>IF('Plán likvidity'!P14="","",'Plán likvidity'!$B$3+SUM('Plán likvidity'!$P$11:P14))</f>
        <v/>
      </c>
      <c r="R14" s="19">
        <f>IF('Plán likvidity'!B14="","",IF(AND('Plán likvidity'!M14&lt;&gt;"Uhradené",'Plán likvidity'!B14&lt;TODAY()),"Po splatnosti","V poriadku"))</f>
        <v/>
      </c>
      <c r="S14" s="19">
        <f>IF('Plán likvidity'!D14="","",IFERROR(VLOOKUP('Plán likvidity'!D14,'Pokyny'!$A$16:$B$23,2,FALSE),""))</f>
        <v/>
      </c>
    </row>
    <row r="15">
      <c r="A15" s="11">
        <f>IF('Plán likvidity'!B15="","",COUNTA('Plán likvidity'!$B$11:B15))</f>
        <v/>
      </c>
      <c r="B15" s="12" t="n">
        <v>46068</v>
      </c>
      <c r="C15" s="13" t="inlineStr">
        <is>
          <t>Výdavok</t>
        </is>
      </c>
      <c r="D15" s="14" t="inlineStr">
        <is>
          <t>Odvody</t>
        </is>
      </c>
      <c r="E15" s="14" t="inlineStr">
        <is>
          <t>Sociálna poisťovňa</t>
        </is>
      </c>
      <c r="F15" s="15" t="inlineStr">
        <is>
          <t>30807484</t>
        </is>
      </c>
      <c r="G15" s="15" t="inlineStr">
        <is>
          <t>2026215</t>
        </is>
      </c>
      <c r="H15" s="14" t="inlineStr">
        <is>
          <t>Sociálne a zdravotné odvody</t>
        </is>
      </c>
      <c r="I15" s="4" t="n">
        <v>1850</v>
      </c>
      <c r="J15" s="16" t="n">
        <v>0</v>
      </c>
      <c r="K15" s="17">
        <f>IF(OR('Plán likvidity'!I15="",'Plán likvidity'!J15=""),"",'Plán likvidity'!I15*'Plán likvidity'!J15)</f>
        <v/>
      </c>
      <c r="L15" s="17">
        <f>IF(OR('Plán likvidity'!I15="",'Plán likvidity'!J15=""),"",'Plán likvidity'!I15+'Plán likvidity'!K15)</f>
        <v/>
      </c>
      <c r="M15" s="13" t="inlineStr">
        <is>
          <t>Uhradené</t>
        </is>
      </c>
      <c r="N15" s="12" t="n">
        <v>46068</v>
      </c>
      <c r="O15" s="18" t="inlineStr">
        <is>
          <t>SK31120000001987451236</t>
        </is>
      </c>
      <c r="P15" s="17">
        <f>IF(OR('Plán likvidity'!C15="",'Plán likvidity'!L15=""),"",IF('Plán likvidity'!C15="Príjem",'Plán likvidity'!L15,-'Plán likvidity'!L15))</f>
        <v/>
      </c>
      <c r="Q15" s="17">
        <f>IF('Plán likvidity'!P15="","",'Plán likvidity'!$B$3+SUM('Plán likvidity'!$P$11:P15))</f>
        <v/>
      </c>
      <c r="R15" s="11">
        <f>IF('Plán likvidity'!B15="","",IF(AND('Plán likvidity'!M15&lt;&gt;"Uhradené",'Plán likvidity'!B15&lt;TODAY()),"Po splatnosti","V poriadku"))</f>
        <v/>
      </c>
      <c r="S15" s="11">
        <f>IF('Plán likvidity'!D15="","",IFERROR(VLOOKUP('Plán likvidity'!D15,'Pokyny'!$A$16:$B$23,2,FALSE),""))</f>
        <v/>
      </c>
    </row>
    <row r="16">
      <c r="A16" s="19">
        <f>IF('Plán likvidity'!B16="","",COUNTA('Plán likvidity'!$B$11:B16))</f>
        <v/>
      </c>
      <c r="B16" s="12" t="n">
        <v>46081</v>
      </c>
      <c r="C16" s="13" t="inlineStr">
        <is>
          <t>Výdavok</t>
        </is>
      </c>
      <c r="D16" s="14" t="inlineStr">
        <is>
          <t>Účtovníctvo</t>
        </is>
      </c>
      <c r="E16" s="14" t="inlineStr">
        <is>
          <t>Zuzana Tóthová – Účtovníctvo</t>
        </is>
      </c>
      <c r="F16" s="15" t="inlineStr">
        <is>
          <t>54567891</t>
        </is>
      </c>
      <c r="G16" s="15" t="inlineStr">
        <is>
          <t>2026228</t>
        </is>
      </c>
      <c r="H16" s="14" t="inlineStr">
        <is>
          <t>Spracovanie účtovníctva</t>
        </is>
      </c>
      <c r="I16" s="4" t="n">
        <v>650</v>
      </c>
      <c r="J16" s="16" t="n">
        <v>0.2</v>
      </c>
      <c r="K16" s="5">
        <f>IF(OR('Plán likvidity'!I16="",'Plán likvidity'!J16=""),"",'Plán likvidity'!I16*'Plán likvidity'!J16)</f>
        <v/>
      </c>
      <c r="L16" s="5">
        <f>IF(OR('Plán likvidity'!I16="",'Plán likvidity'!J16=""),"",'Plán likvidity'!I16+'Plán likvidity'!K16)</f>
        <v/>
      </c>
      <c r="M16" s="13" t="inlineStr">
        <is>
          <t>Uhradené</t>
        </is>
      </c>
      <c r="N16" s="12" t="n">
        <v>46081</v>
      </c>
      <c r="O16" s="18" t="inlineStr">
        <is>
          <t>SK31120000001987451236</t>
        </is>
      </c>
      <c r="P16" s="5">
        <f>IF(OR('Plán likvidity'!C16="",'Plán likvidity'!L16=""),"",IF('Plán likvidity'!C16="Príjem",'Plán likvidity'!L16,-'Plán likvidity'!L16))</f>
        <v/>
      </c>
      <c r="Q16" s="5">
        <f>IF('Plán likvidity'!P16="","",'Plán likvidity'!$B$3+SUM('Plán likvidity'!$P$11:P16))</f>
        <v/>
      </c>
      <c r="R16" s="19">
        <f>IF('Plán likvidity'!B16="","",IF(AND('Plán likvidity'!M16&lt;&gt;"Uhradené",'Plán likvidity'!B16&lt;TODAY()),"Po splatnosti","V poriadku"))</f>
        <v/>
      </c>
      <c r="S16" s="19">
        <f>IF('Plán likvidity'!D16="","",IFERROR(VLOOKUP('Plán likvidity'!D16,'Pokyny'!$A$16:$B$23,2,FALSE),""))</f>
        <v/>
      </c>
    </row>
    <row r="17">
      <c r="A17" s="11">
        <f>IF('Plán likvidity'!B17="","",COUNTA('Plán likvidity'!$B$11:B17))</f>
        <v/>
      </c>
      <c r="B17" s="12" t="n">
        <v>46091</v>
      </c>
      <c r="C17" s="13" t="inlineStr">
        <is>
          <t>Príjem</t>
        </is>
      </c>
      <c r="D17" s="14" t="inlineStr">
        <is>
          <t>Predaj tovaru</t>
        </is>
      </c>
      <c r="E17" s="14" t="inlineStr">
        <is>
          <t>Martin Baláž, s.r.o. – Žilina</t>
        </is>
      </c>
      <c r="F17" s="15" t="inlineStr">
        <is>
          <t>55678912</t>
        </is>
      </c>
      <c r="G17" s="15" t="inlineStr">
        <is>
          <t>2026003</t>
        </is>
      </c>
      <c r="H17" s="14" t="inlineStr">
        <is>
          <t>Faktúra za technologické vybavenie</t>
        </is>
      </c>
      <c r="I17" s="4" t="n">
        <v>8900</v>
      </c>
      <c r="J17" s="16" t="n">
        <v>0.2</v>
      </c>
      <c r="K17" s="17">
        <f>IF(OR('Plán likvidity'!I17="",'Plán likvidity'!J17=""),"",'Plán likvidity'!I17*'Plán likvidity'!J17)</f>
        <v/>
      </c>
      <c r="L17" s="17">
        <f>IF(OR('Plán likvidity'!I17="",'Plán likvidity'!J17=""),"",'Plán likvidity'!I17+'Plán likvidity'!K17)</f>
        <v/>
      </c>
      <c r="M17" s="13" t="inlineStr">
        <is>
          <t>Uhradené</t>
        </is>
      </c>
      <c r="N17" s="12" t="n">
        <v>46093</v>
      </c>
      <c r="O17" s="18" t="inlineStr">
        <is>
          <t>SK31120000001987451236</t>
        </is>
      </c>
      <c r="P17" s="17">
        <f>IF(OR('Plán likvidity'!C17="",'Plán likvidity'!L17=""),"",IF('Plán likvidity'!C17="Príjem",'Plán likvidity'!L17,-'Plán likvidity'!L17))</f>
        <v/>
      </c>
      <c r="Q17" s="17">
        <f>IF('Plán likvidity'!P17="","",'Plán likvidity'!$B$3+SUM('Plán likvidity'!$P$11:P17))</f>
        <v/>
      </c>
      <c r="R17" s="11">
        <f>IF('Plán likvidity'!B17="","",IF(AND('Plán likvidity'!M17&lt;&gt;"Uhradené",'Plán likvidity'!B17&lt;TODAY()),"Po splatnosti","V poriadku"))</f>
        <v/>
      </c>
      <c r="S17" s="11">
        <f>IF('Plán likvidity'!D17="","",IFERROR(VLOOKUP('Plán likvidity'!D17,'Pokyny'!$A$16:$B$23,2,FALSE),""))</f>
        <v/>
      </c>
    </row>
    <row r="18">
      <c r="A18" s="19">
        <f>IF('Plán likvidity'!B18="","",COUNTA('Plán likvidity'!$B$11:B18))</f>
        <v/>
      </c>
      <c r="B18" s="12" t="n">
        <v>46106</v>
      </c>
      <c r="C18" s="13" t="inlineStr">
        <is>
          <t>Výdavok</t>
        </is>
      </c>
      <c r="D18" s="14" t="inlineStr">
        <is>
          <t>Softvér</t>
        </is>
      </c>
      <c r="E18" s="14" t="inlineStr">
        <is>
          <t>SoftPro Slovensko, s.r.o.</t>
        </is>
      </c>
      <c r="F18" s="15" t="inlineStr">
        <is>
          <t>56789123</t>
        </is>
      </c>
      <c r="G18" s="15" t="inlineStr">
        <is>
          <t>2026325</t>
        </is>
      </c>
      <c r="H18" s="14" t="inlineStr">
        <is>
          <t>Ročná licencia softvéru</t>
        </is>
      </c>
      <c r="I18" s="4" t="n">
        <v>980</v>
      </c>
      <c r="J18" s="16" t="n">
        <v>0.2</v>
      </c>
      <c r="K18" s="5">
        <f>IF(OR('Plán likvidity'!I18="",'Plán likvidity'!J18=""),"",'Plán likvidity'!I18*'Plán likvidity'!J18)</f>
        <v/>
      </c>
      <c r="L18" s="5">
        <f>IF(OR('Plán likvidity'!I18="",'Plán likvidity'!J18=""),"",'Plán likvidity'!I18+'Plán likvidity'!K18)</f>
        <v/>
      </c>
      <c r="M18" s="13" t="inlineStr">
        <is>
          <t>Uhradené</t>
        </is>
      </c>
      <c r="N18" s="12" t="n">
        <v>46106</v>
      </c>
      <c r="O18" s="18" t="inlineStr">
        <is>
          <t>SK31120000001987451236</t>
        </is>
      </c>
      <c r="P18" s="5">
        <f>IF(OR('Plán likvidity'!C18="",'Plán likvidity'!L18=""),"",IF('Plán likvidity'!C18="Príjem",'Plán likvidity'!L18,-'Plán likvidity'!L18))</f>
        <v/>
      </c>
      <c r="Q18" s="5">
        <f>IF('Plán likvidity'!P18="","",'Plán likvidity'!$B$3+SUM('Plán likvidity'!$P$11:P18))</f>
        <v/>
      </c>
      <c r="R18" s="19">
        <f>IF('Plán likvidity'!B18="","",IF(AND('Plán likvidity'!M18&lt;&gt;"Uhradené",'Plán likvidity'!B18&lt;TODAY()),"Po splatnosti","V poriadku"))</f>
        <v/>
      </c>
      <c r="S18" s="19">
        <f>IF('Plán likvidity'!D18="","",IFERROR(VLOOKUP('Plán likvidity'!D18,'Pokyny'!$A$16:$B$23,2,FALSE),""))</f>
        <v/>
      </c>
    </row>
    <row r="19">
      <c r="A19" s="11">
        <f>IF('Plán likvidity'!B19="","",COUNTA('Plán likvidity'!$B$11:B19))</f>
        <v/>
      </c>
      <c r="B19" s="12" t="n">
        <v>46127</v>
      </c>
      <c r="C19" s="13" t="inlineStr">
        <is>
          <t>Výdavok</t>
        </is>
      </c>
      <c r="D19" s="14" t="inlineStr">
        <is>
          <t>Marketing</t>
        </is>
      </c>
      <c r="E19" s="14" t="inlineStr">
        <is>
          <t>Marketing Trnava, s.r.o.</t>
        </is>
      </c>
      <c r="F19" s="15" t="inlineStr">
        <is>
          <t>57891234</t>
        </is>
      </c>
      <c r="G19" s="15" t="inlineStr">
        <is>
          <t>2026415</t>
        </is>
      </c>
      <c r="H19" s="14" t="inlineStr">
        <is>
          <t>Online marketingová kampaň</t>
        </is>
      </c>
      <c r="I19" s="4" t="n">
        <v>1450</v>
      </c>
      <c r="J19" s="16" t="n">
        <v>0.2</v>
      </c>
      <c r="K19" s="17">
        <f>IF(OR('Plán likvidity'!I19="",'Plán likvidity'!J19=""),"",'Plán likvidity'!I19*'Plán likvidity'!J19)</f>
        <v/>
      </c>
      <c r="L19" s="17">
        <f>IF(OR('Plán likvidity'!I19="",'Plán likvidity'!J19=""),"",'Plán likvidity'!I19+'Plán likvidity'!K19)</f>
        <v/>
      </c>
      <c r="M19" s="13" t="inlineStr">
        <is>
          <t>Po splatnosti</t>
        </is>
      </c>
      <c r="N19" s="12" t="n"/>
      <c r="O19" s="18" t="inlineStr">
        <is>
          <t>SK31120000001987451236</t>
        </is>
      </c>
      <c r="P19" s="17">
        <f>IF(OR('Plán likvidity'!C19="",'Plán likvidity'!L19=""),"",IF('Plán likvidity'!C19="Príjem",'Plán likvidity'!L19,-'Plán likvidity'!L19))</f>
        <v/>
      </c>
      <c r="Q19" s="17">
        <f>IF('Plán likvidity'!P19="","",'Plán likvidity'!$B$3+SUM('Plán likvidity'!$P$11:P19))</f>
        <v/>
      </c>
      <c r="R19" s="11">
        <f>IF('Plán likvidity'!B19="","",IF(AND('Plán likvidity'!M19&lt;&gt;"Uhradené",'Plán likvidity'!B19&lt;TODAY()),"Po splatnosti","V poriadku"))</f>
        <v/>
      </c>
      <c r="S19" s="11">
        <f>IF('Plán likvidity'!D19="","",IFERROR(VLOOKUP('Plán likvidity'!D19,'Pokyny'!$A$16:$B$23,2,FALSE),""))</f>
        <v/>
      </c>
    </row>
    <row r="20">
      <c r="A20" s="19">
        <f>IF('Plán likvidity'!B20="","",COUNTA('Plán likvidity'!$B$11:B20))</f>
        <v/>
      </c>
      <c r="B20" s="12" t="n">
        <v>46162</v>
      </c>
      <c r="C20" s="13" t="inlineStr">
        <is>
          <t>Príjem</t>
        </is>
      </c>
      <c r="D20" s="14" t="inlineStr">
        <is>
          <t>Servisné služby</t>
        </is>
      </c>
      <c r="E20" s="14" t="inlineStr">
        <is>
          <t>Katarína Tóthová, s.r.o. – Trnava</t>
        </is>
      </c>
      <c r="F20" s="15" t="inlineStr">
        <is>
          <t>58912345</t>
        </is>
      </c>
      <c r="G20" s="15" t="inlineStr">
        <is>
          <t>2026005</t>
        </is>
      </c>
      <c r="H20" s="14" t="inlineStr">
        <is>
          <t>Konzultačné a servisné služby</t>
        </is>
      </c>
      <c r="I20" s="4" t="n">
        <v>5400</v>
      </c>
      <c r="J20" s="16" t="n">
        <v>0.2</v>
      </c>
      <c r="K20" s="5">
        <f>IF(OR('Plán likvidity'!I20="",'Plán likvidity'!J20=""),"",'Plán likvidity'!I20*'Plán likvidity'!J20)</f>
        <v/>
      </c>
      <c r="L20" s="5">
        <f>IF(OR('Plán likvidity'!I20="",'Plán likvidity'!J20=""),"",'Plán likvidity'!I20+'Plán likvidity'!K20)</f>
        <v/>
      </c>
      <c r="M20" s="13" t="inlineStr">
        <is>
          <t>Plánované</t>
        </is>
      </c>
      <c r="N20" s="12" t="n"/>
      <c r="O20" s="18" t="inlineStr">
        <is>
          <t>SK31120000001987451236</t>
        </is>
      </c>
      <c r="P20" s="5">
        <f>IF(OR('Plán likvidity'!C20="",'Plán likvidity'!L20=""),"",IF('Plán likvidity'!C20="Príjem",'Plán likvidity'!L20,-'Plán likvidity'!L20))</f>
        <v/>
      </c>
      <c r="Q20" s="5">
        <f>IF('Plán likvidity'!P20="","",'Plán likvidity'!$B$3+SUM('Plán likvidity'!$P$11:P20))</f>
        <v/>
      </c>
      <c r="R20" s="19">
        <f>IF('Plán likvidity'!B20="","",IF(AND('Plán likvidity'!M20&lt;&gt;"Uhradené",'Plán likvidity'!B20&lt;TODAY()),"Po splatnosti","V poriadku"))</f>
        <v/>
      </c>
      <c r="S20" s="19">
        <f>IF('Plán likvidity'!D20="","",IFERROR(VLOOKUP('Plán likvidity'!D20,'Pokyny'!$A$16:$B$23,2,FALSE),""))</f>
        <v/>
      </c>
    </row>
    <row r="21">
      <c r="A21" s="11">
        <f>IF('Plán likvidity'!B21="","",COUNTA('Plán likvidity'!$B$11:B21))</f>
        <v/>
      </c>
      <c r="B21" s="12" t="n"/>
      <c r="C21" s="13" t="n"/>
      <c r="D21" s="14" t="n"/>
      <c r="E21" s="14" t="n"/>
      <c r="F21" s="15" t="n"/>
      <c r="G21" s="15" t="n"/>
      <c r="H21" s="14" t="n"/>
      <c r="I21" s="4" t="n"/>
      <c r="J21" s="16" t="n"/>
      <c r="K21" s="17">
        <f>IF(OR('Plán likvidity'!I21="",'Plán likvidity'!J21=""),"",'Plán likvidity'!I21*'Plán likvidity'!J21)</f>
        <v/>
      </c>
      <c r="L21" s="17">
        <f>IF(OR('Plán likvidity'!I21="",'Plán likvidity'!J21=""),"",'Plán likvidity'!I21+'Plán likvidity'!K21)</f>
        <v/>
      </c>
      <c r="M21" s="13" t="n"/>
      <c r="N21" s="12" t="n"/>
      <c r="O21" s="18" t="n"/>
      <c r="P21" s="17">
        <f>IF(OR('Plán likvidity'!C21="",'Plán likvidity'!L21=""),"",IF('Plán likvidity'!C21="Príjem",'Plán likvidity'!L21,-'Plán likvidity'!L21))</f>
        <v/>
      </c>
      <c r="Q21" s="17">
        <f>IF('Plán likvidity'!P21="","",'Plán likvidity'!$B$3+SUM('Plán likvidity'!$P$11:P21))</f>
        <v/>
      </c>
      <c r="R21" s="11">
        <f>IF('Plán likvidity'!B21="","",IF(AND('Plán likvidity'!M21&lt;&gt;"Uhradené",'Plán likvidity'!B21&lt;TODAY()),"Po splatnosti","V poriadku"))</f>
        <v/>
      </c>
      <c r="S21" s="11">
        <f>IF('Plán likvidity'!D21="","",IFERROR(VLOOKUP('Plán likvidity'!D21,'Pokyny'!$A$16:$B$23,2,FALSE),""))</f>
        <v/>
      </c>
    </row>
    <row r="22">
      <c r="A22" s="19">
        <f>IF('Plán likvidity'!B22="","",COUNTA('Plán likvidity'!$B$11:B22))</f>
        <v/>
      </c>
      <c r="B22" s="12" t="n"/>
      <c r="C22" s="13" t="n"/>
      <c r="D22" s="14" t="n"/>
      <c r="E22" s="14" t="n"/>
      <c r="F22" s="15" t="n"/>
      <c r="G22" s="15" t="n"/>
      <c r="H22" s="14" t="n"/>
      <c r="I22" s="4" t="n"/>
      <c r="J22" s="16" t="n"/>
      <c r="K22" s="5">
        <f>IF(OR('Plán likvidity'!I22="",'Plán likvidity'!J22=""),"",'Plán likvidity'!I22*'Plán likvidity'!J22)</f>
        <v/>
      </c>
      <c r="L22" s="5">
        <f>IF(OR('Plán likvidity'!I22="",'Plán likvidity'!J22=""),"",'Plán likvidity'!I22+'Plán likvidity'!K22)</f>
        <v/>
      </c>
      <c r="M22" s="13" t="n"/>
      <c r="N22" s="12" t="n"/>
      <c r="O22" s="18" t="n"/>
      <c r="P22" s="5">
        <f>IF(OR('Plán likvidity'!C22="",'Plán likvidity'!L22=""),"",IF('Plán likvidity'!C22="Príjem",'Plán likvidity'!L22,-'Plán likvidity'!L22))</f>
        <v/>
      </c>
      <c r="Q22" s="5">
        <f>IF('Plán likvidity'!P22="","",'Plán likvidity'!$B$3+SUM('Plán likvidity'!$P$11:P22))</f>
        <v/>
      </c>
      <c r="R22" s="19">
        <f>IF('Plán likvidity'!B22="","",IF(AND('Plán likvidity'!M22&lt;&gt;"Uhradené",'Plán likvidity'!B22&lt;TODAY()),"Po splatnosti","V poriadku"))</f>
        <v/>
      </c>
      <c r="S22" s="19">
        <f>IF('Plán likvidity'!D22="","",IFERROR(VLOOKUP('Plán likvidity'!D22,'Pokyny'!$A$16:$B$23,2,FALSE),""))</f>
        <v/>
      </c>
    </row>
    <row r="23">
      <c r="A23" s="11">
        <f>IF('Plán likvidity'!B23="","",COUNTA('Plán likvidity'!$B$11:B23))</f>
        <v/>
      </c>
      <c r="B23" s="12" t="n"/>
      <c r="C23" s="13" t="n"/>
      <c r="D23" s="14" t="n"/>
      <c r="E23" s="14" t="n"/>
      <c r="F23" s="15" t="n"/>
      <c r="G23" s="15" t="n"/>
      <c r="H23" s="14" t="n"/>
      <c r="I23" s="4" t="n"/>
      <c r="J23" s="16" t="n"/>
      <c r="K23" s="17">
        <f>IF(OR('Plán likvidity'!I23="",'Plán likvidity'!J23=""),"",'Plán likvidity'!I23*'Plán likvidity'!J23)</f>
        <v/>
      </c>
      <c r="L23" s="17">
        <f>IF(OR('Plán likvidity'!I23="",'Plán likvidity'!J23=""),"",'Plán likvidity'!I23+'Plán likvidity'!K23)</f>
        <v/>
      </c>
      <c r="M23" s="13" t="n"/>
      <c r="N23" s="12" t="n"/>
      <c r="O23" s="18" t="n"/>
      <c r="P23" s="17">
        <f>IF(OR('Plán likvidity'!C23="",'Plán likvidity'!L23=""),"",IF('Plán likvidity'!C23="Príjem",'Plán likvidity'!L23,-'Plán likvidity'!L23))</f>
        <v/>
      </c>
      <c r="Q23" s="17">
        <f>IF('Plán likvidity'!P23="","",'Plán likvidity'!$B$3+SUM('Plán likvidity'!$P$11:P23))</f>
        <v/>
      </c>
      <c r="R23" s="11">
        <f>IF('Plán likvidity'!B23="","",IF(AND('Plán likvidity'!M23&lt;&gt;"Uhradené",'Plán likvidity'!B23&lt;TODAY()),"Po splatnosti","V poriadku"))</f>
        <v/>
      </c>
      <c r="S23" s="11">
        <f>IF('Plán likvidity'!D23="","",IFERROR(VLOOKUP('Plán likvidity'!D23,'Pokyny'!$A$16:$B$23,2,FALSE),""))</f>
        <v/>
      </c>
    </row>
    <row r="24">
      <c r="A24" s="19">
        <f>IF('Plán likvidity'!B24="","",COUNTA('Plán likvidity'!$B$11:B24))</f>
        <v/>
      </c>
      <c r="B24" s="12" t="n"/>
      <c r="C24" s="13" t="n"/>
      <c r="D24" s="14" t="n"/>
      <c r="E24" s="14" t="n"/>
      <c r="F24" s="15" t="n"/>
      <c r="G24" s="15" t="n"/>
      <c r="H24" s="14" t="n"/>
      <c r="I24" s="4" t="n"/>
      <c r="J24" s="16" t="n"/>
      <c r="K24" s="5">
        <f>IF(OR('Plán likvidity'!I24="",'Plán likvidity'!J24=""),"",'Plán likvidity'!I24*'Plán likvidity'!J24)</f>
        <v/>
      </c>
      <c r="L24" s="5">
        <f>IF(OR('Plán likvidity'!I24="",'Plán likvidity'!J24=""),"",'Plán likvidity'!I24+'Plán likvidity'!K24)</f>
        <v/>
      </c>
      <c r="M24" s="13" t="n"/>
      <c r="N24" s="12" t="n"/>
      <c r="O24" s="18" t="n"/>
      <c r="P24" s="5">
        <f>IF(OR('Plán likvidity'!C24="",'Plán likvidity'!L24=""),"",IF('Plán likvidity'!C24="Príjem",'Plán likvidity'!L24,-'Plán likvidity'!L24))</f>
        <v/>
      </c>
      <c r="Q24" s="5">
        <f>IF('Plán likvidity'!P24="","",'Plán likvidity'!$B$3+SUM('Plán likvidity'!$P$11:P24))</f>
        <v/>
      </c>
      <c r="R24" s="19">
        <f>IF('Plán likvidity'!B24="","",IF(AND('Plán likvidity'!M24&lt;&gt;"Uhradené",'Plán likvidity'!B24&lt;TODAY()),"Po splatnosti","V poriadku"))</f>
        <v/>
      </c>
      <c r="S24" s="19">
        <f>IF('Plán likvidity'!D24="","",IFERROR(VLOOKUP('Plán likvidity'!D24,'Pokyny'!$A$16:$B$23,2,FALSE),""))</f>
        <v/>
      </c>
    </row>
    <row r="25">
      <c r="A25" s="11">
        <f>IF('Plán likvidity'!B25="","",COUNTA('Plán likvidity'!$B$11:B25))</f>
        <v/>
      </c>
      <c r="B25" s="12" t="n"/>
      <c r="C25" s="13" t="n"/>
      <c r="D25" s="14" t="n"/>
      <c r="E25" s="14" t="n"/>
      <c r="F25" s="15" t="n"/>
      <c r="G25" s="15" t="n"/>
      <c r="H25" s="14" t="n"/>
      <c r="I25" s="4" t="n"/>
      <c r="J25" s="16" t="n"/>
      <c r="K25" s="17">
        <f>IF(OR('Plán likvidity'!I25="",'Plán likvidity'!J25=""),"",'Plán likvidity'!I25*'Plán likvidity'!J25)</f>
        <v/>
      </c>
      <c r="L25" s="17">
        <f>IF(OR('Plán likvidity'!I25="",'Plán likvidity'!J25=""),"",'Plán likvidity'!I25+'Plán likvidity'!K25)</f>
        <v/>
      </c>
      <c r="M25" s="13" t="n"/>
      <c r="N25" s="12" t="n"/>
      <c r="O25" s="18" t="n"/>
      <c r="P25" s="17">
        <f>IF(OR('Plán likvidity'!C25="",'Plán likvidity'!L25=""),"",IF('Plán likvidity'!C25="Príjem",'Plán likvidity'!L25,-'Plán likvidity'!L25))</f>
        <v/>
      </c>
      <c r="Q25" s="17">
        <f>IF('Plán likvidity'!P25="","",'Plán likvidity'!$B$3+SUM('Plán likvidity'!$P$11:P25))</f>
        <v/>
      </c>
      <c r="R25" s="11">
        <f>IF('Plán likvidity'!B25="","",IF(AND('Plán likvidity'!M25&lt;&gt;"Uhradené",'Plán likvidity'!B25&lt;TODAY()),"Po splatnosti","V poriadku"))</f>
        <v/>
      </c>
      <c r="S25" s="11">
        <f>IF('Plán likvidity'!D25="","",IFERROR(VLOOKUP('Plán likvidity'!D25,'Pokyny'!$A$16:$B$23,2,FALSE),""))</f>
        <v/>
      </c>
    </row>
    <row r="26">
      <c r="A26" s="19">
        <f>IF('Plán likvidity'!B26="","",COUNTA('Plán likvidity'!$B$11:B26))</f>
        <v/>
      </c>
      <c r="B26" s="12" t="n"/>
      <c r="C26" s="13" t="n"/>
      <c r="D26" s="14" t="n"/>
      <c r="E26" s="14" t="n"/>
      <c r="F26" s="15" t="n"/>
      <c r="G26" s="15" t="n"/>
      <c r="H26" s="14" t="n"/>
      <c r="I26" s="4" t="n"/>
      <c r="J26" s="16" t="n"/>
      <c r="K26" s="5">
        <f>IF(OR('Plán likvidity'!I26="",'Plán likvidity'!J26=""),"",'Plán likvidity'!I26*'Plán likvidity'!J26)</f>
        <v/>
      </c>
      <c r="L26" s="5">
        <f>IF(OR('Plán likvidity'!I26="",'Plán likvidity'!J26=""),"",'Plán likvidity'!I26+'Plán likvidity'!K26)</f>
        <v/>
      </c>
      <c r="M26" s="13" t="n"/>
      <c r="N26" s="12" t="n"/>
      <c r="O26" s="18" t="n"/>
      <c r="P26" s="5">
        <f>IF(OR('Plán likvidity'!C26="",'Plán likvidity'!L26=""),"",IF('Plán likvidity'!C26="Príjem",'Plán likvidity'!L26,-'Plán likvidity'!L26))</f>
        <v/>
      </c>
      <c r="Q26" s="5">
        <f>IF('Plán likvidity'!P26="","",'Plán likvidity'!$B$3+SUM('Plán likvidity'!$P$11:P26))</f>
        <v/>
      </c>
      <c r="R26" s="19">
        <f>IF('Plán likvidity'!B26="","",IF(AND('Plán likvidity'!M26&lt;&gt;"Uhradené",'Plán likvidity'!B26&lt;TODAY()),"Po splatnosti","V poriadku"))</f>
        <v/>
      </c>
      <c r="S26" s="19">
        <f>IF('Plán likvidity'!D26="","",IFERROR(VLOOKUP('Plán likvidity'!D26,'Pokyny'!$A$16:$B$23,2,FALSE),""))</f>
        <v/>
      </c>
    </row>
    <row r="27">
      <c r="A27" s="11">
        <f>IF('Plán likvidity'!B27="","",COUNTA('Plán likvidity'!$B$11:B27))</f>
        <v/>
      </c>
      <c r="B27" s="12" t="n"/>
      <c r="C27" s="13" t="n"/>
      <c r="D27" s="14" t="n"/>
      <c r="E27" s="14" t="n"/>
      <c r="F27" s="15" t="n"/>
      <c r="G27" s="15" t="n"/>
      <c r="H27" s="14" t="n"/>
      <c r="I27" s="4" t="n"/>
      <c r="J27" s="16" t="n"/>
      <c r="K27" s="17">
        <f>IF(OR('Plán likvidity'!I27="",'Plán likvidity'!J27=""),"",'Plán likvidity'!I27*'Plán likvidity'!J27)</f>
        <v/>
      </c>
      <c r="L27" s="17">
        <f>IF(OR('Plán likvidity'!I27="",'Plán likvidity'!J27=""),"",'Plán likvidity'!I27+'Plán likvidity'!K27)</f>
        <v/>
      </c>
      <c r="M27" s="13" t="n"/>
      <c r="N27" s="12" t="n"/>
      <c r="O27" s="18" t="n"/>
      <c r="P27" s="17">
        <f>IF(OR('Plán likvidity'!C27="",'Plán likvidity'!L27=""),"",IF('Plán likvidity'!C27="Príjem",'Plán likvidity'!L27,-'Plán likvidity'!L27))</f>
        <v/>
      </c>
      <c r="Q27" s="17">
        <f>IF('Plán likvidity'!P27="","",'Plán likvidity'!$B$3+SUM('Plán likvidity'!$P$11:P27))</f>
        <v/>
      </c>
      <c r="R27" s="11">
        <f>IF('Plán likvidity'!B27="","",IF(AND('Plán likvidity'!M27&lt;&gt;"Uhradené",'Plán likvidity'!B27&lt;TODAY()),"Po splatnosti","V poriadku"))</f>
        <v/>
      </c>
      <c r="S27" s="11">
        <f>IF('Plán likvidity'!D27="","",IFERROR(VLOOKUP('Plán likvidity'!D27,'Pokyny'!$A$16:$B$23,2,FALSE),""))</f>
        <v/>
      </c>
    </row>
    <row r="28">
      <c r="A28" s="19">
        <f>IF('Plán likvidity'!B28="","",COUNTA('Plán likvidity'!$B$11:B28))</f>
        <v/>
      </c>
      <c r="B28" s="12" t="n"/>
      <c r="C28" s="13" t="n"/>
      <c r="D28" s="14" t="n"/>
      <c r="E28" s="14" t="n"/>
      <c r="F28" s="15" t="n"/>
      <c r="G28" s="15" t="n"/>
      <c r="H28" s="14" t="n"/>
      <c r="I28" s="4" t="n"/>
      <c r="J28" s="16" t="n"/>
      <c r="K28" s="5">
        <f>IF(OR('Plán likvidity'!I28="",'Plán likvidity'!J28=""),"",'Plán likvidity'!I28*'Plán likvidity'!J28)</f>
        <v/>
      </c>
      <c r="L28" s="5">
        <f>IF(OR('Plán likvidity'!I28="",'Plán likvidity'!J28=""),"",'Plán likvidity'!I28+'Plán likvidity'!K28)</f>
        <v/>
      </c>
      <c r="M28" s="13" t="n"/>
      <c r="N28" s="12" t="n"/>
      <c r="O28" s="18" t="n"/>
      <c r="P28" s="5">
        <f>IF(OR('Plán likvidity'!C28="",'Plán likvidity'!L28=""),"",IF('Plán likvidity'!C28="Príjem",'Plán likvidity'!L28,-'Plán likvidity'!L28))</f>
        <v/>
      </c>
      <c r="Q28" s="5">
        <f>IF('Plán likvidity'!P28="","",'Plán likvidity'!$B$3+SUM('Plán likvidity'!$P$11:P28))</f>
        <v/>
      </c>
      <c r="R28" s="19">
        <f>IF('Plán likvidity'!B28="","",IF(AND('Plán likvidity'!M28&lt;&gt;"Uhradené",'Plán likvidity'!B28&lt;TODAY()),"Po splatnosti","V poriadku"))</f>
        <v/>
      </c>
      <c r="S28" s="19">
        <f>IF('Plán likvidity'!D28="","",IFERROR(VLOOKUP('Plán likvidity'!D28,'Pokyny'!$A$16:$B$23,2,FALSE),""))</f>
        <v/>
      </c>
    </row>
    <row r="29">
      <c r="A29" s="11">
        <f>IF('Plán likvidity'!B29="","",COUNTA('Plán likvidity'!$B$11:B29))</f>
        <v/>
      </c>
      <c r="B29" s="12" t="n"/>
      <c r="C29" s="13" t="n"/>
      <c r="D29" s="14" t="n"/>
      <c r="E29" s="14" t="n"/>
      <c r="F29" s="15" t="n"/>
      <c r="G29" s="15" t="n"/>
      <c r="H29" s="14" t="n"/>
      <c r="I29" s="4" t="n"/>
      <c r="J29" s="16" t="n"/>
      <c r="K29" s="17">
        <f>IF(OR('Plán likvidity'!I29="",'Plán likvidity'!J29=""),"",'Plán likvidity'!I29*'Plán likvidity'!J29)</f>
        <v/>
      </c>
      <c r="L29" s="17">
        <f>IF(OR('Plán likvidity'!I29="",'Plán likvidity'!J29=""),"",'Plán likvidity'!I29+'Plán likvidity'!K29)</f>
        <v/>
      </c>
      <c r="M29" s="13" t="n"/>
      <c r="N29" s="12" t="n"/>
      <c r="O29" s="18" t="n"/>
      <c r="P29" s="17">
        <f>IF(OR('Plán likvidity'!C29="",'Plán likvidity'!L29=""),"",IF('Plán likvidity'!C29="Príjem",'Plán likvidity'!L29,-'Plán likvidity'!L29))</f>
        <v/>
      </c>
      <c r="Q29" s="17">
        <f>IF('Plán likvidity'!P29="","",'Plán likvidity'!$B$3+SUM('Plán likvidity'!$P$11:P29))</f>
        <v/>
      </c>
      <c r="R29" s="11">
        <f>IF('Plán likvidity'!B29="","",IF(AND('Plán likvidity'!M29&lt;&gt;"Uhradené",'Plán likvidity'!B29&lt;TODAY()),"Po splatnosti","V poriadku"))</f>
        <v/>
      </c>
      <c r="S29" s="11">
        <f>IF('Plán likvidity'!D29="","",IFERROR(VLOOKUP('Plán likvidity'!D29,'Pokyny'!$A$16:$B$23,2,FALSE),""))</f>
        <v/>
      </c>
    </row>
    <row r="30">
      <c r="A30" s="19">
        <f>IF('Plán likvidity'!B30="","",COUNTA('Plán likvidity'!$B$11:B30))</f>
        <v/>
      </c>
      <c r="B30" s="12" t="n"/>
      <c r="C30" s="13" t="n"/>
      <c r="D30" s="14" t="n"/>
      <c r="E30" s="14" t="n"/>
      <c r="F30" s="15" t="n"/>
      <c r="G30" s="15" t="n"/>
      <c r="H30" s="14" t="n"/>
      <c r="I30" s="4" t="n"/>
      <c r="J30" s="16" t="n"/>
      <c r="K30" s="5">
        <f>IF(OR('Plán likvidity'!I30="",'Plán likvidity'!J30=""),"",'Plán likvidity'!I30*'Plán likvidity'!J30)</f>
        <v/>
      </c>
      <c r="L30" s="5">
        <f>IF(OR('Plán likvidity'!I30="",'Plán likvidity'!J30=""),"",'Plán likvidity'!I30+'Plán likvidity'!K30)</f>
        <v/>
      </c>
      <c r="M30" s="13" t="n"/>
      <c r="N30" s="12" t="n"/>
      <c r="O30" s="18" t="n"/>
      <c r="P30" s="5">
        <f>IF(OR('Plán likvidity'!C30="",'Plán likvidity'!L30=""),"",IF('Plán likvidity'!C30="Príjem",'Plán likvidity'!L30,-'Plán likvidity'!L30))</f>
        <v/>
      </c>
      <c r="Q30" s="5">
        <f>IF('Plán likvidity'!P30="","",'Plán likvidity'!$B$3+SUM('Plán likvidity'!$P$11:P30))</f>
        <v/>
      </c>
      <c r="R30" s="19">
        <f>IF('Plán likvidity'!B30="","",IF(AND('Plán likvidity'!M30&lt;&gt;"Uhradené",'Plán likvidity'!B30&lt;TODAY()),"Po splatnosti","V poriadku"))</f>
        <v/>
      </c>
      <c r="S30" s="19">
        <f>IF('Plán likvidity'!D30="","",IFERROR(VLOOKUP('Plán likvidity'!D30,'Pokyny'!$A$16:$B$23,2,FALSE),""))</f>
        <v/>
      </c>
    </row>
    <row r="31">
      <c r="A31" s="11">
        <f>IF('Plán likvidity'!B31="","",COUNTA('Plán likvidity'!$B$11:B31))</f>
        <v/>
      </c>
      <c r="B31" s="12" t="n"/>
      <c r="C31" s="13" t="n"/>
      <c r="D31" s="14" t="n"/>
      <c r="E31" s="14" t="n"/>
      <c r="F31" s="15" t="n"/>
      <c r="G31" s="15" t="n"/>
      <c r="H31" s="14" t="n"/>
      <c r="I31" s="4" t="n"/>
      <c r="J31" s="16" t="n"/>
      <c r="K31" s="17">
        <f>IF(OR('Plán likvidity'!I31="",'Plán likvidity'!J31=""),"",'Plán likvidity'!I31*'Plán likvidity'!J31)</f>
        <v/>
      </c>
      <c r="L31" s="17">
        <f>IF(OR('Plán likvidity'!I31="",'Plán likvidity'!J31=""),"",'Plán likvidity'!I31+'Plán likvidity'!K31)</f>
        <v/>
      </c>
      <c r="M31" s="13" t="n"/>
      <c r="N31" s="12" t="n"/>
      <c r="O31" s="18" t="n"/>
      <c r="P31" s="17">
        <f>IF(OR('Plán likvidity'!C31="",'Plán likvidity'!L31=""),"",IF('Plán likvidity'!C31="Príjem",'Plán likvidity'!L31,-'Plán likvidity'!L31))</f>
        <v/>
      </c>
      <c r="Q31" s="17">
        <f>IF('Plán likvidity'!P31="","",'Plán likvidity'!$B$3+SUM('Plán likvidity'!$P$11:P31))</f>
        <v/>
      </c>
      <c r="R31" s="11">
        <f>IF('Plán likvidity'!B31="","",IF(AND('Plán likvidity'!M31&lt;&gt;"Uhradené",'Plán likvidity'!B31&lt;TODAY()),"Po splatnosti","V poriadku"))</f>
        <v/>
      </c>
      <c r="S31" s="11">
        <f>IF('Plán likvidity'!D31="","",IFERROR(VLOOKUP('Plán likvidity'!D31,'Pokyny'!$A$16:$B$23,2,FALSE),""))</f>
        <v/>
      </c>
    </row>
    <row r="32">
      <c r="A32" s="19">
        <f>IF('Plán likvidity'!B32="","",COUNTA('Plán likvidity'!$B$11:B32))</f>
        <v/>
      </c>
      <c r="B32" s="12" t="n"/>
      <c r="C32" s="13" t="n"/>
      <c r="D32" s="14" t="n"/>
      <c r="E32" s="14" t="n"/>
      <c r="F32" s="15" t="n"/>
      <c r="G32" s="15" t="n"/>
      <c r="H32" s="14" t="n"/>
      <c r="I32" s="4" t="n"/>
      <c r="J32" s="16" t="n"/>
      <c r="K32" s="5">
        <f>IF(OR('Plán likvidity'!I32="",'Plán likvidity'!J32=""),"",'Plán likvidity'!I32*'Plán likvidity'!J32)</f>
        <v/>
      </c>
      <c r="L32" s="5">
        <f>IF(OR('Plán likvidity'!I32="",'Plán likvidity'!J32=""),"",'Plán likvidity'!I32+'Plán likvidity'!K32)</f>
        <v/>
      </c>
      <c r="M32" s="13" t="n"/>
      <c r="N32" s="12" t="n"/>
      <c r="O32" s="18" t="n"/>
      <c r="P32" s="5">
        <f>IF(OR('Plán likvidity'!C32="",'Plán likvidity'!L32=""),"",IF('Plán likvidity'!C32="Príjem",'Plán likvidity'!L32,-'Plán likvidity'!L32))</f>
        <v/>
      </c>
      <c r="Q32" s="5">
        <f>IF('Plán likvidity'!P32="","",'Plán likvidity'!$B$3+SUM('Plán likvidity'!$P$11:P32))</f>
        <v/>
      </c>
      <c r="R32" s="19">
        <f>IF('Plán likvidity'!B32="","",IF(AND('Plán likvidity'!M32&lt;&gt;"Uhradené",'Plán likvidity'!B32&lt;TODAY()),"Po splatnosti","V poriadku"))</f>
        <v/>
      </c>
      <c r="S32" s="19">
        <f>IF('Plán likvidity'!D32="","",IFERROR(VLOOKUP('Plán likvidity'!D32,'Pokyny'!$A$16:$B$23,2,FALSE),""))</f>
        <v/>
      </c>
    </row>
    <row r="33">
      <c r="A33" s="11">
        <f>IF('Plán likvidity'!B33="","",COUNTA('Plán likvidity'!$B$11:B33))</f>
        <v/>
      </c>
      <c r="B33" s="12" t="n"/>
      <c r="C33" s="13" t="n"/>
      <c r="D33" s="14" t="n"/>
      <c r="E33" s="14" t="n"/>
      <c r="F33" s="15" t="n"/>
      <c r="G33" s="15" t="n"/>
      <c r="H33" s="14" t="n"/>
      <c r="I33" s="4" t="n"/>
      <c r="J33" s="16" t="n"/>
      <c r="K33" s="17">
        <f>IF(OR('Plán likvidity'!I33="",'Plán likvidity'!J33=""),"",'Plán likvidity'!I33*'Plán likvidity'!J33)</f>
        <v/>
      </c>
      <c r="L33" s="17">
        <f>IF(OR('Plán likvidity'!I33="",'Plán likvidity'!J33=""),"",'Plán likvidity'!I33+'Plán likvidity'!K33)</f>
        <v/>
      </c>
      <c r="M33" s="13" t="n"/>
      <c r="N33" s="12" t="n"/>
      <c r="O33" s="18" t="n"/>
      <c r="P33" s="17">
        <f>IF(OR('Plán likvidity'!C33="",'Plán likvidity'!L33=""),"",IF('Plán likvidity'!C33="Príjem",'Plán likvidity'!L33,-'Plán likvidity'!L33))</f>
        <v/>
      </c>
      <c r="Q33" s="17">
        <f>IF('Plán likvidity'!P33="","",'Plán likvidity'!$B$3+SUM('Plán likvidity'!$P$11:P33))</f>
        <v/>
      </c>
      <c r="R33" s="11">
        <f>IF('Plán likvidity'!B33="","",IF(AND('Plán likvidity'!M33&lt;&gt;"Uhradené",'Plán likvidity'!B33&lt;TODAY()),"Po splatnosti","V poriadku"))</f>
        <v/>
      </c>
      <c r="S33" s="11">
        <f>IF('Plán likvidity'!D33="","",IFERROR(VLOOKUP('Plán likvidity'!D33,'Pokyny'!$A$16:$B$23,2,FALSE),""))</f>
        <v/>
      </c>
    </row>
    <row r="34">
      <c r="A34" s="19">
        <f>IF('Plán likvidity'!B34="","",COUNTA('Plán likvidity'!$B$11:B34))</f>
        <v/>
      </c>
      <c r="B34" s="12" t="n"/>
      <c r="C34" s="13" t="n"/>
      <c r="D34" s="14" t="n"/>
      <c r="E34" s="14" t="n"/>
      <c r="F34" s="15" t="n"/>
      <c r="G34" s="15" t="n"/>
      <c r="H34" s="14" t="n"/>
      <c r="I34" s="4" t="n"/>
      <c r="J34" s="16" t="n"/>
      <c r="K34" s="5">
        <f>IF(OR('Plán likvidity'!I34="",'Plán likvidity'!J34=""),"",'Plán likvidity'!I34*'Plán likvidity'!J34)</f>
        <v/>
      </c>
      <c r="L34" s="5">
        <f>IF(OR('Plán likvidity'!I34="",'Plán likvidity'!J34=""),"",'Plán likvidity'!I34+'Plán likvidity'!K34)</f>
        <v/>
      </c>
      <c r="M34" s="13" t="n"/>
      <c r="N34" s="12" t="n"/>
      <c r="O34" s="18" t="n"/>
      <c r="P34" s="5">
        <f>IF(OR('Plán likvidity'!C34="",'Plán likvidity'!L34=""),"",IF('Plán likvidity'!C34="Príjem",'Plán likvidity'!L34,-'Plán likvidity'!L34))</f>
        <v/>
      </c>
      <c r="Q34" s="5">
        <f>IF('Plán likvidity'!P34="","",'Plán likvidity'!$B$3+SUM('Plán likvidity'!$P$11:P34))</f>
        <v/>
      </c>
      <c r="R34" s="19">
        <f>IF('Plán likvidity'!B34="","",IF(AND('Plán likvidity'!M34&lt;&gt;"Uhradené",'Plán likvidity'!B34&lt;TODAY()),"Po splatnosti","V poriadku"))</f>
        <v/>
      </c>
      <c r="S34" s="19">
        <f>IF('Plán likvidity'!D34="","",IFERROR(VLOOKUP('Plán likvidity'!D34,'Pokyny'!$A$16:$B$23,2,FALSE),""))</f>
        <v/>
      </c>
    </row>
    <row r="35">
      <c r="A35" s="11">
        <f>IF('Plán likvidity'!B35="","",COUNTA('Plán likvidity'!$B$11:B35))</f>
        <v/>
      </c>
      <c r="B35" s="12" t="n"/>
      <c r="C35" s="13" t="n"/>
      <c r="D35" s="14" t="n"/>
      <c r="E35" s="14" t="n"/>
      <c r="F35" s="15" t="n"/>
      <c r="G35" s="15" t="n"/>
      <c r="H35" s="14" t="n"/>
      <c r="I35" s="4" t="n"/>
      <c r="J35" s="16" t="n"/>
      <c r="K35" s="17">
        <f>IF(OR('Plán likvidity'!I35="",'Plán likvidity'!J35=""),"",'Plán likvidity'!I35*'Plán likvidity'!J35)</f>
        <v/>
      </c>
      <c r="L35" s="17">
        <f>IF(OR('Plán likvidity'!I35="",'Plán likvidity'!J35=""),"",'Plán likvidity'!I35+'Plán likvidity'!K35)</f>
        <v/>
      </c>
      <c r="M35" s="13" t="n"/>
      <c r="N35" s="12" t="n"/>
      <c r="O35" s="18" t="n"/>
      <c r="P35" s="17">
        <f>IF(OR('Plán likvidity'!C35="",'Plán likvidity'!L35=""),"",IF('Plán likvidity'!C35="Príjem",'Plán likvidity'!L35,-'Plán likvidity'!L35))</f>
        <v/>
      </c>
      <c r="Q35" s="17">
        <f>IF('Plán likvidity'!P35="","",'Plán likvidity'!$B$3+SUM('Plán likvidity'!$P$11:P35))</f>
        <v/>
      </c>
      <c r="R35" s="11">
        <f>IF('Plán likvidity'!B35="","",IF(AND('Plán likvidity'!M35&lt;&gt;"Uhradené",'Plán likvidity'!B35&lt;TODAY()),"Po splatnosti","V poriadku"))</f>
        <v/>
      </c>
      <c r="S35" s="11">
        <f>IF('Plán likvidity'!D35="","",IFERROR(VLOOKUP('Plán likvidity'!D35,'Pokyny'!$A$16:$B$23,2,FALSE),""))</f>
        <v/>
      </c>
    </row>
    <row r="36">
      <c r="A36" s="19">
        <f>IF('Plán likvidity'!B36="","",COUNTA('Plán likvidity'!$B$11:B36))</f>
        <v/>
      </c>
      <c r="B36" s="12" t="n"/>
      <c r="C36" s="13" t="n"/>
      <c r="D36" s="14" t="n"/>
      <c r="E36" s="14" t="n"/>
      <c r="F36" s="15" t="n"/>
      <c r="G36" s="15" t="n"/>
      <c r="H36" s="14" t="n"/>
      <c r="I36" s="4" t="n"/>
      <c r="J36" s="16" t="n"/>
      <c r="K36" s="5">
        <f>IF(OR('Plán likvidity'!I36="",'Plán likvidity'!J36=""),"",'Plán likvidity'!I36*'Plán likvidity'!J36)</f>
        <v/>
      </c>
      <c r="L36" s="5">
        <f>IF(OR('Plán likvidity'!I36="",'Plán likvidity'!J36=""),"",'Plán likvidity'!I36+'Plán likvidity'!K36)</f>
        <v/>
      </c>
      <c r="M36" s="13" t="n"/>
      <c r="N36" s="12" t="n"/>
      <c r="O36" s="18" t="n"/>
      <c r="P36" s="5">
        <f>IF(OR('Plán likvidity'!C36="",'Plán likvidity'!L36=""),"",IF('Plán likvidity'!C36="Príjem",'Plán likvidity'!L36,-'Plán likvidity'!L36))</f>
        <v/>
      </c>
      <c r="Q36" s="5">
        <f>IF('Plán likvidity'!P36="","",'Plán likvidity'!$B$3+SUM('Plán likvidity'!$P$11:P36))</f>
        <v/>
      </c>
      <c r="R36" s="19">
        <f>IF('Plán likvidity'!B36="","",IF(AND('Plán likvidity'!M36&lt;&gt;"Uhradené",'Plán likvidity'!B36&lt;TODAY()),"Po splatnosti","V poriadku"))</f>
        <v/>
      </c>
      <c r="S36" s="19">
        <f>IF('Plán likvidity'!D36="","",IFERROR(VLOOKUP('Plán likvidity'!D36,'Pokyny'!$A$16:$B$23,2,FALSE),""))</f>
        <v/>
      </c>
    </row>
    <row r="37">
      <c r="A37" s="11">
        <f>IF('Plán likvidity'!B37="","",COUNTA('Plán likvidity'!$B$11:B37))</f>
        <v/>
      </c>
      <c r="B37" s="12" t="n"/>
      <c r="C37" s="13" t="n"/>
      <c r="D37" s="14" t="n"/>
      <c r="E37" s="14" t="n"/>
      <c r="F37" s="15" t="n"/>
      <c r="G37" s="15" t="n"/>
      <c r="H37" s="14" t="n"/>
      <c r="I37" s="4" t="n"/>
      <c r="J37" s="16" t="n"/>
      <c r="K37" s="17">
        <f>IF(OR('Plán likvidity'!I37="",'Plán likvidity'!J37=""),"",'Plán likvidity'!I37*'Plán likvidity'!J37)</f>
        <v/>
      </c>
      <c r="L37" s="17">
        <f>IF(OR('Plán likvidity'!I37="",'Plán likvidity'!J37=""),"",'Plán likvidity'!I37+'Plán likvidity'!K37)</f>
        <v/>
      </c>
      <c r="M37" s="13" t="n"/>
      <c r="N37" s="12" t="n"/>
      <c r="O37" s="18" t="n"/>
      <c r="P37" s="17">
        <f>IF(OR('Plán likvidity'!C37="",'Plán likvidity'!L37=""),"",IF('Plán likvidity'!C37="Príjem",'Plán likvidity'!L37,-'Plán likvidity'!L37))</f>
        <v/>
      </c>
      <c r="Q37" s="17">
        <f>IF('Plán likvidity'!P37="","",'Plán likvidity'!$B$3+SUM('Plán likvidity'!$P$11:P37))</f>
        <v/>
      </c>
      <c r="R37" s="11">
        <f>IF('Plán likvidity'!B37="","",IF(AND('Plán likvidity'!M37&lt;&gt;"Uhradené",'Plán likvidity'!B37&lt;TODAY()),"Po splatnosti","V poriadku"))</f>
        <v/>
      </c>
      <c r="S37" s="11">
        <f>IF('Plán likvidity'!D37="","",IFERROR(VLOOKUP('Plán likvidity'!D37,'Pokyny'!$A$16:$B$23,2,FALSE),""))</f>
        <v/>
      </c>
    </row>
    <row r="38">
      <c r="A38" s="19">
        <f>IF('Plán likvidity'!B38="","",COUNTA('Plán likvidity'!$B$11:B38))</f>
        <v/>
      </c>
      <c r="B38" s="12" t="n"/>
      <c r="C38" s="13" t="n"/>
      <c r="D38" s="14" t="n"/>
      <c r="E38" s="14" t="n"/>
      <c r="F38" s="15" t="n"/>
      <c r="G38" s="15" t="n"/>
      <c r="H38" s="14" t="n"/>
      <c r="I38" s="4" t="n"/>
      <c r="J38" s="16" t="n"/>
      <c r="K38" s="5">
        <f>IF(OR('Plán likvidity'!I38="",'Plán likvidity'!J38=""),"",'Plán likvidity'!I38*'Plán likvidity'!J38)</f>
        <v/>
      </c>
      <c r="L38" s="5">
        <f>IF(OR('Plán likvidity'!I38="",'Plán likvidity'!J38=""),"",'Plán likvidity'!I38+'Plán likvidity'!K38)</f>
        <v/>
      </c>
      <c r="M38" s="13" t="n"/>
      <c r="N38" s="12" t="n"/>
      <c r="O38" s="18" t="n"/>
      <c r="P38" s="5">
        <f>IF(OR('Plán likvidity'!C38="",'Plán likvidity'!L38=""),"",IF('Plán likvidity'!C38="Príjem",'Plán likvidity'!L38,-'Plán likvidity'!L38))</f>
        <v/>
      </c>
      <c r="Q38" s="5">
        <f>IF('Plán likvidity'!P38="","",'Plán likvidity'!$B$3+SUM('Plán likvidity'!$P$11:P38))</f>
        <v/>
      </c>
      <c r="R38" s="19">
        <f>IF('Plán likvidity'!B38="","",IF(AND('Plán likvidity'!M38&lt;&gt;"Uhradené",'Plán likvidity'!B38&lt;TODAY()),"Po splatnosti","V poriadku"))</f>
        <v/>
      </c>
      <c r="S38" s="19">
        <f>IF('Plán likvidity'!D38="","",IFERROR(VLOOKUP('Plán likvidity'!D38,'Pokyny'!$A$16:$B$23,2,FALSE),""))</f>
        <v/>
      </c>
    </row>
    <row r="39">
      <c r="A39" s="11">
        <f>IF('Plán likvidity'!B39="","",COUNTA('Plán likvidity'!$B$11:B39))</f>
        <v/>
      </c>
      <c r="B39" s="12" t="n"/>
      <c r="C39" s="13" t="n"/>
      <c r="D39" s="14" t="n"/>
      <c r="E39" s="14" t="n"/>
      <c r="F39" s="15" t="n"/>
      <c r="G39" s="15" t="n"/>
      <c r="H39" s="14" t="n"/>
      <c r="I39" s="4" t="n"/>
      <c r="J39" s="16" t="n"/>
      <c r="K39" s="17">
        <f>IF(OR('Plán likvidity'!I39="",'Plán likvidity'!J39=""),"",'Plán likvidity'!I39*'Plán likvidity'!J39)</f>
        <v/>
      </c>
      <c r="L39" s="17">
        <f>IF(OR('Plán likvidity'!I39="",'Plán likvidity'!J39=""),"",'Plán likvidity'!I39+'Plán likvidity'!K39)</f>
        <v/>
      </c>
      <c r="M39" s="13" t="n"/>
      <c r="N39" s="12" t="n"/>
      <c r="O39" s="18" t="n"/>
      <c r="P39" s="17">
        <f>IF(OR('Plán likvidity'!C39="",'Plán likvidity'!L39=""),"",IF('Plán likvidity'!C39="Príjem",'Plán likvidity'!L39,-'Plán likvidity'!L39))</f>
        <v/>
      </c>
      <c r="Q39" s="17">
        <f>IF('Plán likvidity'!P39="","",'Plán likvidity'!$B$3+SUM('Plán likvidity'!$P$11:P39))</f>
        <v/>
      </c>
      <c r="R39" s="11">
        <f>IF('Plán likvidity'!B39="","",IF(AND('Plán likvidity'!M39&lt;&gt;"Uhradené",'Plán likvidity'!B39&lt;TODAY()),"Po splatnosti","V poriadku"))</f>
        <v/>
      </c>
      <c r="S39" s="11">
        <f>IF('Plán likvidity'!D39="","",IFERROR(VLOOKUP('Plán likvidity'!D39,'Pokyny'!$A$16:$B$23,2,FALSE),""))</f>
        <v/>
      </c>
    </row>
    <row r="40">
      <c r="A40" s="19">
        <f>IF('Plán likvidity'!B40="","",COUNTA('Plán likvidity'!$B$11:B40))</f>
        <v/>
      </c>
      <c r="B40" s="12" t="n"/>
      <c r="C40" s="13" t="n"/>
      <c r="D40" s="14" t="n"/>
      <c r="E40" s="14" t="n"/>
      <c r="F40" s="15" t="n"/>
      <c r="G40" s="15" t="n"/>
      <c r="H40" s="14" t="n"/>
      <c r="I40" s="4" t="n"/>
      <c r="J40" s="16" t="n"/>
      <c r="K40" s="5">
        <f>IF(OR('Plán likvidity'!I40="",'Plán likvidity'!J40=""),"",'Plán likvidity'!I40*'Plán likvidity'!J40)</f>
        <v/>
      </c>
      <c r="L40" s="5">
        <f>IF(OR('Plán likvidity'!I40="",'Plán likvidity'!J40=""),"",'Plán likvidity'!I40+'Plán likvidity'!K40)</f>
        <v/>
      </c>
      <c r="M40" s="13" t="n"/>
      <c r="N40" s="12" t="n"/>
      <c r="O40" s="18" t="n"/>
      <c r="P40" s="5">
        <f>IF(OR('Plán likvidity'!C40="",'Plán likvidity'!L40=""),"",IF('Plán likvidity'!C40="Príjem",'Plán likvidity'!L40,-'Plán likvidity'!L40))</f>
        <v/>
      </c>
      <c r="Q40" s="5">
        <f>IF('Plán likvidity'!P40="","",'Plán likvidity'!$B$3+SUM('Plán likvidity'!$P$11:P40))</f>
        <v/>
      </c>
      <c r="R40" s="19">
        <f>IF('Plán likvidity'!B40="","",IF(AND('Plán likvidity'!M40&lt;&gt;"Uhradené",'Plán likvidity'!B40&lt;TODAY()),"Po splatnosti","V poriadku"))</f>
        <v/>
      </c>
      <c r="S40" s="19">
        <f>IF('Plán likvidity'!D40="","",IFERROR(VLOOKUP('Plán likvidity'!D40,'Pokyny'!$A$16:$B$23,2,FALSE),""))</f>
        <v/>
      </c>
    </row>
    <row r="41">
      <c r="A41" s="11">
        <f>IF('Plán likvidity'!B41="","",COUNTA('Plán likvidity'!$B$11:B41))</f>
        <v/>
      </c>
      <c r="B41" s="12" t="n"/>
      <c r="C41" s="13" t="n"/>
      <c r="D41" s="14" t="n"/>
      <c r="E41" s="14" t="n"/>
      <c r="F41" s="15" t="n"/>
      <c r="G41" s="15" t="n"/>
      <c r="H41" s="14" t="n"/>
      <c r="I41" s="4" t="n"/>
      <c r="J41" s="16" t="n"/>
      <c r="K41" s="17">
        <f>IF(OR('Plán likvidity'!I41="",'Plán likvidity'!J41=""),"",'Plán likvidity'!I41*'Plán likvidity'!J41)</f>
        <v/>
      </c>
      <c r="L41" s="17">
        <f>IF(OR('Plán likvidity'!I41="",'Plán likvidity'!J41=""),"",'Plán likvidity'!I41+'Plán likvidity'!K41)</f>
        <v/>
      </c>
      <c r="M41" s="13" t="n"/>
      <c r="N41" s="12" t="n"/>
      <c r="O41" s="18" t="n"/>
      <c r="P41" s="17">
        <f>IF(OR('Plán likvidity'!C41="",'Plán likvidity'!L41=""),"",IF('Plán likvidity'!C41="Príjem",'Plán likvidity'!L41,-'Plán likvidity'!L41))</f>
        <v/>
      </c>
      <c r="Q41" s="17">
        <f>IF('Plán likvidity'!P41="","",'Plán likvidity'!$B$3+SUM('Plán likvidity'!$P$11:P41))</f>
        <v/>
      </c>
      <c r="R41" s="11">
        <f>IF('Plán likvidity'!B41="","",IF(AND('Plán likvidity'!M41&lt;&gt;"Uhradené",'Plán likvidity'!B41&lt;TODAY()),"Po splatnosti","V poriadku"))</f>
        <v/>
      </c>
      <c r="S41" s="11">
        <f>IF('Plán likvidity'!D41="","",IFERROR(VLOOKUP('Plán likvidity'!D41,'Pokyny'!$A$16:$B$23,2,FALSE),""))</f>
        <v/>
      </c>
    </row>
    <row r="42">
      <c r="A42" s="19">
        <f>IF('Plán likvidity'!B42="","",COUNTA('Plán likvidity'!$B$11:B42))</f>
        <v/>
      </c>
      <c r="B42" s="12" t="n"/>
      <c r="C42" s="13" t="n"/>
      <c r="D42" s="14" t="n"/>
      <c r="E42" s="14" t="n"/>
      <c r="F42" s="15" t="n"/>
      <c r="G42" s="15" t="n"/>
      <c r="H42" s="14" t="n"/>
      <c r="I42" s="4" t="n"/>
      <c r="J42" s="16" t="n"/>
      <c r="K42" s="5">
        <f>IF(OR('Plán likvidity'!I42="",'Plán likvidity'!J42=""),"",'Plán likvidity'!I42*'Plán likvidity'!J42)</f>
        <v/>
      </c>
      <c r="L42" s="5">
        <f>IF(OR('Plán likvidity'!I42="",'Plán likvidity'!J42=""),"",'Plán likvidity'!I42+'Plán likvidity'!K42)</f>
        <v/>
      </c>
      <c r="M42" s="13" t="n"/>
      <c r="N42" s="12" t="n"/>
      <c r="O42" s="18" t="n"/>
      <c r="P42" s="5">
        <f>IF(OR('Plán likvidity'!C42="",'Plán likvidity'!L42=""),"",IF('Plán likvidity'!C42="Príjem",'Plán likvidity'!L42,-'Plán likvidity'!L42))</f>
        <v/>
      </c>
      <c r="Q42" s="5">
        <f>IF('Plán likvidity'!P42="","",'Plán likvidity'!$B$3+SUM('Plán likvidity'!$P$11:P42))</f>
        <v/>
      </c>
      <c r="R42" s="19">
        <f>IF('Plán likvidity'!B42="","",IF(AND('Plán likvidity'!M42&lt;&gt;"Uhradené",'Plán likvidity'!B42&lt;TODAY()),"Po splatnosti","V poriadku"))</f>
        <v/>
      </c>
      <c r="S42" s="19">
        <f>IF('Plán likvidity'!D42="","",IFERROR(VLOOKUP('Plán likvidity'!D42,'Pokyny'!$A$16:$B$23,2,FALSE),""))</f>
        <v/>
      </c>
    </row>
    <row r="43">
      <c r="A43" s="11">
        <f>IF('Plán likvidity'!B43="","",COUNTA('Plán likvidity'!$B$11:B43))</f>
        <v/>
      </c>
      <c r="B43" s="12" t="n"/>
      <c r="C43" s="13" t="n"/>
      <c r="D43" s="14" t="n"/>
      <c r="E43" s="14" t="n"/>
      <c r="F43" s="15" t="n"/>
      <c r="G43" s="15" t="n"/>
      <c r="H43" s="14" t="n"/>
      <c r="I43" s="4" t="n"/>
      <c r="J43" s="16" t="n"/>
      <c r="K43" s="17">
        <f>IF(OR('Plán likvidity'!I43="",'Plán likvidity'!J43=""),"",'Plán likvidity'!I43*'Plán likvidity'!J43)</f>
        <v/>
      </c>
      <c r="L43" s="17">
        <f>IF(OR('Plán likvidity'!I43="",'Plán likvidity'!J43=""),"",'Plán likvidity'!I43+'Plán likvidity'!K43)</f>
        <v/>
      </c>
      <c r="M43" s="13" t="n"/>
      <c r="N43" s="12" t="n"/>
      <c r="O43" s="18" t="n"/>
      <c r="P43" s="17">
        <f>IF(OR('Plán likvidity'!C43="",'Plán likvidity'!L43=""),"",IF('Plán likvidity'!C43="Príjem",'Plán likvidity'!L43,-'Plán likvidity'!L43))</f>
        <v/>
      </c>
      <c r="Q43" s="17">
        <f>IF('Plán likvidity'!P43="","",'Plán likvidity'!$B$3+SUM('Plán likvidity'!$P$11:P43))</f>
        <v/>
      </c>
      <c r="R43" s="11">
        <f>IF('Plán likvidity'!B43="","",IF(AND('Plán likvidity'!M43&lt;&gt;"Uhradené",'Plán likvidity'!B43&lt;TODAY()),"Po splatnosti","V poriadku"))</f>
        <v/>
      </c>
      <c r="S43" s="11">
        <f>IF('Plán likvidity'!D43="","",IFERROR(VLOOKUP('Plán likvidity'!D43,'Pokyny'!$A$16:$B$23,2,FALSE),""))</f>
        <v/>
      </c>
    </row>
    <row r="44">
      <c r="A44" s="19">
        <f>IF('Plán likvidity'!B44="","",COUNTA('Plán likvidity'!$B$11:B44))</f>
        <v/>
      </c>
      <c r="B44" s="12" t="n"/>
      <c r="C44" s="13" t="n"/>
      <c r="D44" s="14" t="n"/>
      <c r="E44" s="14" t="n"/>
      <c r="F44" s="15" t="n"/>
      <c r="G44" s="15" t="n"/>
      <c r="H44" s="14" t="n"/>
      <c r="I44" s="4" t="n"/>
      <c r="J44" s="16" t="n"/>
      <c r="K44" s="5">
        <f>IF(OR('Plán likvidity'!I44="",'Plán likvidity'!J44=""),"",'Plán likvidity'!I44*'Plán likvidity'!J44)</f>
        <v/>
      </c>
      <c r="L44" s="5">
        <f>IF(OR('Plán likvidity'!I44="",'Plán likvidity'!J44=""),"",'Plán likvidity'!I44+'Plán likvidity'!K44)</f>
        <v/>
      </c>
      <c r="M44" s="13" t="n"/>
      <c r="N44" s="12" t="n"/>
      <c r="O44" s="18" t="n"/>
      <c r="P44" s="5">
        <f>IF(OR('Plán likvidity'!C44="",'Plán likvidity'!L44=""),"",IF('Plán likvidity'!C44="Príjem",'Plán likvidity'!L44,-'Plán likvidity'!L44))</f>
        <v/>
      </c>
      <c r="Q44" s="5">
        <f>IF('Plán likvidity'!P44="","",'Plán likvidity'!$B$3+SUM('Plán likvidity'!$P$11:P44))</f>
        <v/>
      </c>
      <c r="R44" s="19">
        <f>IF('Plán likvidity'!B44="","",IF(AND('Plán likvidity'!M44&lt;&gt;"Uhradené",'Plán likvidity'!B44&lt;TODAY()),"Po splatnosti","V poriadku"))</f>
        <v/>
      </c>
      <c r="S44" s="19">
        <f>IF('Plán likvidity'!D44="","",IFERROR(VLOOKUP('Plán likvidity'!D44,'Pokyny'!$A$16:$B$23,2,FALSE),""))</f>
        <v/>
      </c>
    </row>
    <row r="45">
      <c r="A45" s="11">
        <f>IF('Plán likvidity'!B45="","",COUNTA('Plán likvidity'!$B$11:B45))</f>
        <v/>
      </c>
      <c r="B45" s="12" t="n"/>
      <c r="C45" s="13" t="n"/>
      <c r="D45" s="14" t="n"/>
      <c r="E45" s="14" t="n"/>
      <c r="F45" s="15" t="n"/>
      <c r="G45" s="15" t="n"/>
      <c r="H45" s="14" t="n"/>
      <c r="I45" s="4" t="n"/>
      <c r="J45" s="16" t="n"/>
      <c r="K45" s="17">
        <f>IF(OR('Plán likvidity'!I45="",'Plán likvidity'!J45=""),"",'Plán likvidity'!I45*'Plán likvidity'!J45)</f>
        <v/>
      </c>
      <c r="L45" s="17">
        <f>IF(OR('Plán likvidity'!I45="",'Plán likvidity'!J45=""),"",'Plán likvidity'!I45+'Plán likvidity'!K45)</f>
        <v/>
      </c>
      <c r="M45" s="13" t="n"/>
      <c r="N45" s="12" t="n"/>
      <c r="O45" s="18" t="n"/>
      <c r="P45" s="17">
        <f>IF(OR('Plán likvidity'!C45="",'Plán likvidity'!L45=""),"",IF('Plán likvidity'!C45="Príjem",'Plán likvidity'!L45,-'Plán likvidity'!L45))</f>
        <v/>
      </c>
      <c r="Q45" s="17">
        <f>IF('Plán likvidity'!P45="","",'Plán likvidity'!$B$3+SUM('Plán likvidity'!$P$11:P45))</f>
        <v/>
      </c>
      <c r="R45" s="11">
        <f>IF('Plán likvidity'!B45="","",IF(AND('Plán likvidity'!M45&lt;&gt;"Uhradené",'Plán likvidity'!B45&lt;TODAY()),"Po splatnosti","V poriadku"))</f>
        <v/>
      </c>
      <c r="S45" s="11">
        <f>IF('Plán likvidity'!D45="","",IFERROR(VLOOKUP('Plán likvidity'!D45,'Pokyny'!$A$16:$B$23,2,FALSE),""))</f>
        <v/>
      </c>
    </row>
    <row r="46">
      <c r="A46" s="19">
        <f>IF('Plán likvidity'!B46="","",COUNTA('Plán likvidity'!$B$11:B46))</f>
        <v/>
      </c>
      <c r="B46" s="12" t="n"/>
      <c r="C46" s="13" t="n"/>
      <c r="D46" s="14" t="n"/>
      <c r="E46" s="14" t="n"/>
      <c r="F46" s="15" t="n"/>
      <c r="G46" s="15" t="n"/>
      <c r="H46" s="14" t="n"/>
      <c r="I46" s="4" t="n"/>
      <c r="J46" s="16" t="n"/>
      <c r="K46" s="5">
        <f>IF(OR('Plán likvidity'!I46="",'Plán likvidity'!J46=""),"",'Plán likvidity'!I46*'Plán likvidity'!J46)</f>
        <v/>
      </c>
      <c r="L46" s="5">
        <f>IF(OR('Plán likvidity'!I46="",'Plán likvidity'!J46=""),"",'Plán likvidity'!I46+'Plán likvidity'!K46)</f>
        <v/>
      </c>
      <c r="M46" s="13" t="n"/>
      <c r="N46" s="12" t="n"/>
      <c r="O46" s="18" t="n"/>
      <c r="P46" s="5">
        <f>IF(OR('Plán likvidity'!C46="",'Plán likvidity'!L46=""),"",IF('Plán likvidity'!C46="Príjem",'Plán likvidity'!L46,-'Plán likvidity'!L46))</f>
        <v/>
      </c>
      <c r="Q46" s="5">
        <f>IF('Plán likvidity'!P46="","",'Plán likvidity'!$B$3+SUM('Plán likvidity'!$P$11:P46))</f>
        <v/>
      </c>
      <c r="R46" s="19">
        <f>IF('Plán likvidity'!B46="","",IF(AND('Plán likvidity'!M46&lt;&gt;"Uhradené",'Plán likvidity'!B46&lt;TODAY()),"Po splatnosti","V poriadku"))</f>
        <v/>
      </c>
      <c r="S46" s="19">
        <f>IF('Plán likvidity'!D46="","",IFERROR(VLOOKUP('Plán likvidity'!D46,'Pokyny'!$A$16:$B$23,2,FALSE),""))</f>
        <v/>
      </c>
    </row>
    <row r="47">
      <c r="A47" s="11">
        <f>IF('Plán likvidity'!B47="","",COUNTA('Plán likvidity'!$B$11:B47))</f>
        <v/>
      </c>
      <c r="B47" s="12" t="n"/>
      <c r="C47" s="13" t="n"/>
      <c r="D47" s="14" t="n"/>
      <c r="E47" s="14" t="n"/>
      <c r="F47" s="15" t="n"/>
      <c r="G47" s="15" t="n"/>
      <c r="H47" s="14" t="n"/>
      <c r="I47" s="4" t="n"/>
      <c r="J47" s="16" t="n"/>
      <c r="K47" s="17">
        <f>IF(OR('Plán likvidity'!I47="",'Plán likvidity'!J47=""),"",'Plán likvidity'!I47*'Plán likvidity'!J47)</f>
        <v/>
      </c>
      <c r="L47" s="17">
        <f>IF(OR('Plán likvidity'!I47="",'Plán likvidity'!J47=""),"",'Plán likvidity'!I47+'Plán likvidity'!K47)</f>
        <v/>
      </c>
      <c r="M47" s="13" t="n"/>
      <c r="N47" s="12" t="n"/>
      <c r="O47" s="18" t="n"/>
      <c r="P47" s="17">
        <f>IF(OR('Plán likvidity'!C47="",'Plán likvidity'!L47=""),"",IF('Plán likvidity'!C47="Príjem",'Plán likvidity'!L47,-'Plán likvidity'!L47))</f>
        <v/>
      </c>
      <c r="Q47" s="17">
        <f>IF('Plán likvidity'!P47="","",'Plán likvidity'!$B$3+SUM('Plán likvidity'!$P$11:P47))</f>
        <v/>
      </c>
      <c r="R47" s="11">
        <f>IF('Plán likvidity'!B47="","",IF(AND('Plán likvidity'!M47&lt;&gt;"Uhradené",'Plán likvidity'!B47&lt;TODAY()),"Po splatnosti","V poriadku"))</f>
        <v/>
      </c>
      <c r="S47" s="11">
        <f>IF('Plán likvidity'!D47="","",IFERROR(VLOOKUP('Plán likvidity'!D47,'Pokyny'!$A$16:$B$23,2,FALSE),""))</f>
        <v/>
      </c>
    </row>
    <row r="48">
      <c r="A48" s="19">
        <f>IF('Plán likvidity'!B48="","",COUNTA('Plán likvidity'!$B$11:B48))</f>
        <v/>
      </c>
      <c r="B48" s="12" t="n"/>
      <c r="C48" s="13" t="n"/>
      <c r="D48" s="14" t="n"/>
      <c r="E48" s="14" t="n"/>
      <c r="F48" s="15" t="n"/>
      <c r="G48" s="15" t="n"/>
      <c r="H48" s="14" t="n"/>
      <c r="I48" s="4" t="n"/>
      <c r="J48" s="16" t="n"/>
      <c r="K48" s="5">
        <f>IF(OR('Plán likvidity'!I48="",'Plán likvidity'!J48=""),"",'Plán likvidity'!I48*'Plán likvidity'!J48)</f>
        <v/>
      </c>
      <c r="L48" s="5">
        <f>IF(OR('Plán likvidity'!I48="",'Plán likvidity'!J48=""),"",'Plán likvidity'!I48+'Plán likvidity'!K48)</f>
        <v/>
      </c>
      <c r="M48" s="13" t="n"/>
      <c r="N48" s="12" t="n"/>
      <c r="O48" s="18" t="n"/>
      <c r="P48" s="5">
        <f>IF(OR('Plán likvidity'!C48="",'Plán likvidity'!L48=""),"",IF('Plán likvidity'!C48="Príjem",'Plán likvidity'!L48,-'Plán likvidity'!L48))</f>
        <v/>
      </c>
      <c r="Q48" s="5">
        <f>IF('Plán likvidity'!P48="","",'Plán likvidity'!$B$3+SUM('Plán likvidity'!$P$11:P48))</f>
        <v/>
      </c>
      <c r="R48" s="19">
        <f>IF('Plán likvidity'!B48="","",IF(AND('Plán likvidity'!M48&lt;&gt;"Uhradené",'Plán likvidity'!B48&lt;TODAY()),"Po splatnosti","V poriadku"))</f>
        <v/>
      </c>
      <c r="S48" s="19">
        <f>IF('Plán likvidity'!D48="","",IFERROR(VLOOKUP('Plán likvidity'!D48,'Pokyny'!$A$16:$B$23,2,FALSE),""))</f>
        <v/>
      </c>
    </row>
    <row r="49">
      <c r="A49" s="11">
        <f>IF('Plán likvidity'!B49="","",COUNTA('Plán likvidity'!$B$11:B49))</f>
        <v/>
      </c>
      <c r="B49" s="12" t="n"/>
      <c r="C49" s="13" t="n"/>
      <c r="D49" s="14" t="n"/>
      <c r="E49" s="14" t="n"/>
      <c r="F49" s="15" t="n"/>
      <c r="G49" s="15" t="n"/>
      <c r="H49" s="14" t="n"/>
      <c r="I49" s="4" t="n"/>
      <c r="J49" s="16" t="n"/>
      <c r="K49" s="17">
        <f>IF(OR('Plán likvidity'!I49="",'Plán likvidity'!J49=""),"",'Plán likvidity'!I49*'Plán likvidity'!J49)</f>
        <v/>
      </c>
      <c r="L49" s="17">
        <f>IF(OR('Plán likvidity'!I49="",'Plán likvidity'!J49=""),"",'Plán likvidity'!I49+'Plán likvidity'!K49)</f>
        <v/>
      </c>
      <c r="M49" s="13" t="n"/>
      <c r="N49" s="12" t="n"/>
      <c r="O49" s="18" t="n"/>
      <c r="P49" s="17">
        <f>IF(OR('Plán likvidity'!C49="",'Plán likvidity'!L49=""),"",IF('Plán likvidity'!C49="Príjem",'Plán likvidity'!L49,-'Plán likvidity'!L49))</f>
        <v/>
      </c>
      <c r="Q49" s="17">
        <f>IF('Plán likvidity'!P49="","",'Plán likvidity'!$B$3+SUM('Plán likvidity'!$P$11:P49))</f>
        <v/>
      </c>
      <c r="R49" s="11">
        <f>IF('Plán likvidity'!B49="","",IF(AND('Plán likvidity'!M49&lt;&gt;"Uhradené",'Plán likvidity'!B49&lt;TODAY()),"Po splatnosti","V poriadku"))</f>
        <v/>
      </c>
      <c r="S49" s="11">
        <f>IF('Plán likvidity'!D49="","",IFERROR(VLOOKUP('Plán likvidity'!D49,'Pokyny'!$A$16:$B$23,2,FALSE),""))</f>
        <v/>
      </c>
    </row>
    <row r="50">
      <c r="A50" s="19">
        <f>IF('Plán likvidity'!B50="","",COUNTA('Plán likvidity'!$B$11:B50))</f>
        <v/>
      </c>
      <c r="B50" s="12" t="n"/>
      <c r="C50" s="13" t="n"/>
      <c r="D50" s="14" t="n"/>
      <c r="E50" s="14" t="n"/>
      <c r="F50" s="15" t="n"/>
      <c r="G50" s="15" t="n"/>
      <c r="H50" s="14" t="n"/>
      <c r="I50" s="4" t="n"/>
      <c r="J50" s="16" t="n"/>
      <c r="K50" s="5">
        <f>IF(OR('Plán likvidity'!I50="",'Plán likvidity'!J50=""),"",'Plán likvidity'!I50*'Plán likvidity'!J50)</f>
        <v/>
      </c>
      <c r="L50" s="5">
        <f>IF(OR('Plán likvidity'!I50="",'Plán likvidity'!J50=""),"",'Plán likvidity'!I50+'Plán likvidity'!K50)</f>
        <v/>
      </c>
      <c r="M50" s="13" t="n"/>
      <c r="N50" s="12" t="n"/>
      <c r="O50" s="18" t="n"/>
      <c r="P50" s="5">
        <f>IF(OR('Plán likvidity'!C50="",'Plán likvidity'!L50=""),"",IF('Plán likvidity'!C50="Príjem",'Plán likvidity'!L50,-'Plán likvidity'!L50))</f>
        <v/>
      </c>
      <c r="Q50" s="5">
        <f>IF('Plán likvidity'!P50="","",'Plán likvidity'!$B$3+SUM('Plán likvidity'!$P$11:P50))</f>
        <v/>
      </c>
      <c r="R50" s="19">
        <f>IF('Plán likvidity'!B50="","",IF(AND('Plán likvidity'!M50&lt;&gt;"Uhradené",'Plán likvidity'!B50&lt;TODAY()),"Po splatnosti","V poriadku"))</f>
        <v/>
      </c>
      <c r="S50" s="19">
        <f>IF('Plán likvidity'!D50="","",IFERROR(VLOOKUP('Plán likvidity'!D50,'Pokyny'!$A$16:$B$23,2,FALSE),""))</f>
        <v/>
      </c>
    </row>
    <row r="51">
      <c r="A51" s="11">
        <f>IF('Plán likvidity'!B51="","",COUNTA('Plán likvidity'!$B$11:B51))</f>
        <v/>
      </c>
      <c r="B51" s="12" t="n"/>
      <c r="C51" s="13" t="n"/>
      <c r="D51" s="14" t="n"/>
      <c r="E51" s="14" t="n"/>
      <c r="F51" s="15" t="n"/>
      <c r="G51" s="15" t="n"/>
      <c r="H51" s="14" t="n"/>
      <c r="I51" s="4" t="n"/>
      <c r="J51" s="16" t="n"/>
      <c r="K51" s="17">
        <f>IF(OR('Plán likvidity'!I51="",'Plán likvidity'!J51=""),"",'Plán likvidity'!I51*'Plán likvidity'!J51)</f>
        <v/>
      </c>
      <c r="L51" s="17">
        <f>IF(OR('Plán likvidity'!I51="",'Plán likvidity'!J51=""),"",'Plán likvidity'!I51+'Plán likvidity'!K51)</f>
        <v/>
      </c>
      <c r="M51" s="13" t="n"/>
      <c r="N51" s="12" t="n"/>
      <c r="O51" s="18" t="n"/>
      <c r="P51" s="17">
        <f>IF(OR('Plán likvidity'!C51="",'Plán likvidity'!L51=""),"",IF('Plán likvidity'!C51="Príjem",'Plán likvidity'!L51,-'Plán likvidity'!L51))</f>
        <v/>
      </c>
      <c r="Q51" s="17">
        <f>IF('Plán likvidity'!P51="","",'Plán likvidity'!$B$3+SUM('Plán likvidity'!$P$11:P51))</f>
        <v/>
      </c>
      <c r="R51" s="11">
        <f>IF('Plán likvidity'!B51="","",IF(AND('Plán likvidity'!M51&lt;&gt;"Uhradené",'Plán likvidity'!B51&lt;TODAY()),"Po splatnosti","V poriadku"))</f>
        <v/>
      </c>
      <c r="S51" s="11">
        <f>IF('Plán likvidity'!D51="","",IFERROR(VLOOKUP('Plán likvidity'!D51,'Pokyny'!$A$16:$B$23,2,FALSE),""))</f>
        <v/>
      </c>
    </row>
    <row r="52">
      <c r="A52" s="19">
        <f>IF('Plán likvidity'!B52="","",COUNTA('Plán likvidity'!$B$11:B52))</f>
        <v/>
      </c>
      <c r="B52" s="12" t="n"/>
      <c r="C52" s="13" t="n"/>
      <c r="D52" s="14" t="n"/>
      <c r="E52" s="14" t="n"/>
      <c r="F52" s="15" t="n"/>
      <c r="G52" s="15" t="n"/>
      <c r="H52" s="14" t="n"/>
      <c r="I52" s="4" t="n"/>
      <c r="J52" s="16" t="n"/>
      <c r="K52" s="5">
        <f>IF(OR('Plán likvidity'!I52="",'Plán likvidity'!J52=""),"",'Plán likvidity'!I52*'Plán likvidity'!J52)</f>
        <v/>
      </c>
      <c r="L52" s="5">
        <f>IF(OR('Plán likvidity'!I52="",'Plán likvidity'!J52=""),"",'Plán likvidity'!I52+'Plán likvidity'!K52)</f>
        <v/>
      </c>
      <c r="M52" s="13" t="n"/>
      <c r="N52" s="12" t="n"/>
      <c r="O52" s="18" t="n"/>
      <c r="P52" s="5">
        <f>IF(OR('Plán likvidity'!C52="",'Plán likvidity'!L52=""),"",IF('Plán likvidity'!C52="Príjem",'Plán likvidity'!L52,-'Plán likvidity'!L52))</f>
        <v/>
      </c>
      <c r="Q52" s="5">
        <f>IF('Plán likvidity'!P52="","",'Plán likvidity'!$B$3+SUM('Plán likvidity'!$P$11:P52))</f>
        <v/>
      </c>
      <c r="R52" s="19">
        <f>IF('Plán likvidity'!B52="","",IF(AND('Plán likvidity'!M52&lt;&gt;"Uhradené",'Plán likvidity'!B52&lt;TODAY()),"Po splatnosti","V poriadku"))</f>
        <v/>
      </c>
      <c r="S52" s="19">
        <f>IF('Plán likvidity'!D52="","",IFERROR(VLOOKUP('Plán likvidity'!D52,'Pokyny'!$A$16:$B$23,2,FALSE),""))</f>
        <v/>
      </c>
    </row>
    <row r="53">
      <c r="A53" s="11">
        <f>IF('Plán likvidity'!B53="","",COUNTA('Plán likvidity'!$B$11:B53))</f>
        <v/>
      </c>
      <c r="B53" s="12" t="n"/>
      <c r="C53" s="13" t="n"/>
      <c r="D53" s="14" t="n"/>
      <c r="E53" s="14" t="n"/>
      <c r="F53" s="15" t="n"/>
      <c r="G53" s="15" t="n"/>
      <c r="H53" s="14" t="n"/>
      <c r="I53" s="4" t="n"/>
      <c r="J53" s="16" t="n"/>
      <c r="K53" s="17">
        <f>IF(OR('Plán likvidity'!I53="",'Plán likvidity'!J53=""),"",'Plán likvidity'!I53*'Plán likvidity'!J53)</f>
        <v/>
      </c>
      <c r="L53" s="17">
        <f>IF(OR('Plán likvidity'!I53="",'Plán likvidity'!J53=""),"",'Plán likvidity'!I53+'Plán likvidity'!K53)</f>
        <v/>
      </c>
      <c r="M53" s="13" t="n"/>
      <c r="N53" s="12" t="n"/>
      <c r="O53" s="18" t="n"/>
      <c r="P53" s="17">
        <f>IF(OR('Plán likvidity'!C53="",'Plán likvidity'!L53=""),"",IF('Plán likvidity'!C53="Príjem",'Plán likvidity'!L53,-'Plán likvidity'!L53))</f>
        <v/>
      </c>
      <c r="Q53" s="17">
        <f>IF('Plán likvidity'!P53="","",'Plán likvidity'!$B$3+SUM('Plán likvidity'!$P$11:P53))</f>
        <v/>
      </c>
      <c r="R53" s="11">
        <f>IF('Plán likvidity'!B53="","",IF(AND('Plán likvidity'!M53&lt;&gt;"Uhradené",'Plán likvidity'!B53&lt;TODAY()),"Po splatnosti","V poriadku"))</f>
        <v/>
      </c>
      <c r="S53" s="11">
        <f>IF('Plán likvidity'!D53="","",IFERROR(VLOOKUP('Plán likvidity'!D53,'Pokyny'!$A$16:$B$23,2,FALSE),""))</f>
        <v/>
      </c>
    </row>
    <row r="54">
      <c r="A54" s="19">
        <f>IF('Plán likvidity'!B54="","",COUNTA('Plán likvidity'!$B$11:B54))</f>
        <v/>
      </c>
      <c r="B54" s="12" t="n"/>
      <c r="C54" s="13" t="n"/>
      <c r="D54" s="14" t="n"/>
      <c r="E54" s="14" t="n"/>
      <c r="F54" s="15" t="n"/>
      <c r="G54" s="15" t="n"/>
      <c r="H54" s="14" t="n"/>
      <c r="I54" s="4" t="n"/>
      <c r="J54" s="16" t="n"/>
      <c r="K54" s="5">
        <f>IF(OR('Plán likvidity'!I54="",'Plán likvidity'!J54=""),"",'Plán likvidity'!I54*'Plán likvidity'!J54)</f>
        <v/>
      </c>
      <c r="L54" s="5">
        <f>IF(OR('Plán likvidity'!I54="",'Plán likvidity'!J54=""),"",'Plán likvidity'!I54+'Plán likvidity'!K54)</f>
        <v/>
      </c>
      <c r="M54" s="13" t="n"/>
      <c r="N54" s="12" t="n"/>
      <c r="O54" s="18" t="n"/>
      <c r="P54" s="5">
        <f>IF(OR('Plán likvidity'!C54="",'Plán likvidity'!L54=""),"",IF('Plán likvidity'!C54="Príjem",'Plán likvidity'!L54,-'Plán likvidity'!L54))</f>
        <v/>
      </c>
      <c r="Q54" s="5">
        <f>IF('Plán likvidity'!P54="","",'Plán likvidity'!$B$3+SUM('Plán likvidity'!$P$11:P54))</f>
        <v/>
      </c>
      <c r="R54" s="19">
        <f>IF('Plán likvidity'!B54="","",IF(AND('Plán likvidity'!M54&lt;&gt;"Uhradené",'Plán likvidity'!B54&lt;TODAY()),"Po splatnosti","V poriadku"))</f>
        <v/>
      </c>
      <c r="S54" s="19">
        <f>IF('Plán likvidity'!D54="","",IFERROR(VLOOKUP('Plán likvidity'!D54,'Pokyny'!$A$16:$B$23,2,FALSE),""))</f>
        <v/>
      </c>
    </row>
    <row r="55">
      <c r="A55" s="11">
        <f>IF('Plán likvidity'!B55="","",COUNTA('Plán likvidity'!$B$11:B55))</f>
        <v/>
      </c>
      <c r="B55" s="12" t="n"/>
      <c r="C55" s="13" t="n"/>
      <c r="D55" s="14" t="n"/>
      <c r="E55" s="14" t="n"/>
      <c r="F55" s="15" t="n"/>
      <c r="G55" s="15" t="n"/>
      <c r="H55" s="14" t="n"/>
      <c r="I55" s="4" t="n"/>
      <c r="J55" s="16" t="n"/>
      <c r="K55" s="17">
        <f>IF(OR('Plán likvidity'!I55="",'Plán likvidity'!J55=""),"",'Plán likvidity'!I55*'Plán likvidity'!J55)</f>
        <v/>
      </c>
      <c r="L55" s="17">
        <f>IF(OR('Plán likvidity'!I55="",'Plán likvidity'!J55=""),"",'Plán likvidity'!I55+'Plán likvidity'!K55)</f>
        <v/>
      </c>
      <c r="M55" s="13" t="n"/>
      <c r="N55" s="12" t="n"/>
      <c r="O55" s="18" t="n"/>
      <c r="P55" s="17">
        <f>IF(OR('Plán likvidity'!C55="",'Plán likvidity'!L55=""),"",IF('Plán likvidity'!C55="Príjem",'Plán likvidity'!L55,-'Plán likvidity'!L55))</f>
        <v/>
      </c>
      <c r="Q55" s="17">
        <f>IF('Plán likvidity'!P55="","",'Plán likvidity'!$B$3+SUM('Plán likvidity'!$P$11:P55))</f>
        <v/>
      </c>
      <c r="R55" s="11">
        <f>IF('Plán likvidity'!B55="","",IF(AND('Plán likvidity'!M55&lt;&gt;"Uhradené",'Plán likvidity'!B55&lt;TODAY()),"Po splatnosti","V poriadku"))</f>
        <v/>
      </c>
      <c r="S55" s="11">
        <f>IF('Plán likvidity'!D55="","",IFERROR(VLOOKUP('Plán likvidity'!D55,'Pokyny'!$A$16:$B$23,2,FALSE),""))</f>
        <v/>
      </c>
    </row>
    <row r="56">
      <c r="A56" s="19">
        <f>IF('Plán likvidity'!B56="","",COUNTA('Plán likvidity'!$B$11:B56))</f>
        <v/>
      </c>
      <c r="B56" s="12" t="n"/>
      <c r="C56" s="13" t="n"/>
      <c r="D56" s="14" t="n"/>
      <c r="E56" s="14" t="n"/>
      <c r="F56" s="15" t="n"/>
      <c r="G56" s="15" t="n"/>
      <c r="H56" s="14" t="n"/>
      <c r="I56" s="4" t="n"/>
      <c r="J56" s="16" t="n"/>
      <c r="K56" s="5">
        <f>IF(OR('Plán likvidity'!I56="",'Plán likvidity'!J56=""),"",'Plán likvidity'!I56*'Plán likvidity'!J56)</f>
        <v/>
      </c>
      <c r="L56" s="5">
        <f>IF(OR('Plán likvidity'!I56="",'Plán likvidity'!J56=""),"",'Plán likvidity'!I56+'Plán likvidity'!K56)</f>
        <v/>
      </c>
      <c r="M56" s="13" t="n"/>
      <c r="N56" s="12" t="n"/>
      <c r="O56" s="18" t="n"/>
      <c r="P56" s="5">
        <f>IF(OR('Plán likvidity'!C56="",'Plán likvidity'!L56=""),"",IF('Plán likvidity'!C56="Príjem",'Plán likvidity'!L56,-'Plán likvidity'!L56))</f>
        <v/>
      </c>
      <c r="Q56" s="5">
        <f>IF('Plán likvidity'!P56="","",'Plán likvidity'!$B$3+SUM('Plán likvidity'!$P$11:P56))</f>
        <v/>
      </c>
      <c r="R56" s="19">
        <f>IF('Plán likvidity'!B56="","",IF(AND('Plán likvidity'!M56&lt;&gt;"Uhradené",'Plán likvidity'!B56&lt;TODAY()),"Po splatnosti","V poriadku"))</f>
        <v/>
      </c>
      <c r="S56" s="19">
        <f>IF('Plán likvidity'!D56="","",IFERROR(VLOOKUP('Plán likvidity'!D56,'Pokyny'!$A$16:$B$23,2,FALSE),""))</f>
        <v/>
      </c>
    </row>
    <row r="57">
      <c r="A57" s="11">
        <f>IF('Plán likvidity'!B57="","",COUNTA('Plán likvidity'!$B$11:B57))</f>
        <v/>
      </c>
      <c r="B57" s="12" t="n"/>
      <c r="C57" s="13" t="n"/>
      <c r="D57" s="14" t="n"/>
      <c r="E57" s="14" t="n"/>
      <c r="F57" s="15" t="n"/>
      <c r="G57" s="15" t="n"/>
      <c r="H57" s="14" t="n"/>
      <c r="I57" s="4" t="n"/>
      <c r="J57" s="16" t="n"/>
      <c r="K57" s="17">
        <f>IF(OR('Plán likvidity'!I57="",'Plán likvidity'!J57=""),"",'Plán likvidity'!I57*'Plán likvidity'!J57)</f>
        <v/>
      </c>
      <c r="L57" s="17">
        <f>IF(OR('Plán likvidity'!I57="",'Plán likvidity'!J57=""),"",'Plán likvidity'!I57+'Plán likvidity'!K57)</f>
        <v/>
      </c>
      <c r="M57" s="13" t="n"/>
      <c r="N57" s="12" t="n"/>
      <c r="O57" s="18" t="n"/>
      <c r="P57" s="17">
        <f>IF(OR('Plán likvidity'!C57="",'Plán likvidity'!L57=""),"",IF('Plán likvidity'!C57="Príjem",'Plán likvidity'!L57,-'Plán likvidity'!L57))</f>
        <v/>
      </c>
      <c r="Q57" s="17">
        <f>IF('Plán likvidity'!P57="","",'Plán likvidity'!$B$3+SUM('Plán likvidity'!$P$11:P57))</f>
        <v/>
      </c>
      <c r="R57" s="11">
        <f>IF('Plán likvidity'!B57="","",IF(AND('Plán likvidity'!M57&lt;&gt;"Uhradené",'Plán likvidity'!B57&lt;TODAY()),"Po splatnosti","V poriadku"))</f>
        <v/>
      </c>
      <c r="S57" s="11">
        <f>IF('Plán likvidity'!D57="","",IFERROR(VLOOKUP('Plán likvidity'!D57,'Pokyny'!$A$16:$B$23,2,FALSE),""))</f>
        <v/>
      </c>
    </row>
    <row r="58">
      <c r="A58" s="19">
        <f>IF('Plán likvidity'!B58="","",COUNTA('Plán likvidity'!$B$11:B58))</f>
        <v/>
      </c>
      <c r="B58" s="12" t="n"/>
      <c r="C58" s="13" t="n"/>
      <c r="D58" s="14" t="n"/>
      <c r="E58" s="14" t="n"/>
      <c r="F58" s="15" t="n"/>
      <c r="G58" s="15" t="n"/>
      <c r="H58" s="14" t="n"/>
      <c r="I58" s="4" t="n"/>
      <c r="J58" s="16" t="n"/>
      <c r="K58" s="5">
        <f>IF(OR('Plán likvidity'!I58="",'Plán likvidity'!J58=""),"",'Plán likvidity'!I58*'Plán likvidity'!J58)</f>
        <v/>
      </c>
      <c r="L58" s="5">
        <f>IF(OR('Plán likvidity'!I58="",'Plán likvidity'!J58=""),"",'Plán likvidity'!I58+'Plán likvidity'!K58)</f>
        <v/>
      </c>
      <c r="M58" s="13" t="n"/>
      <c r="N58" s="12" t="n"/>
      <c r="O58" s="18" t="n"/>
      <c r="P58" s="5">
        <f>IF(OR('Plán likvidity'!C58="",'Plán likvidity'!L58=""),"",IF('Plán likvidity'!C58="Príjem",'Plán likvidity'!L58,-'Plán likvidity'!L58))</f>
        <v/>
      </c>
      <c r="Q58" s="5">
        <f>IF('Plán likvidity'!P58="","",'Plán likvidity'!$B$3+SUM('Plán likvidity'!$P$11:P58))</f>
        <v/>
      </c>
      <c r="R58" s="19">
        <f>IF('Plán likvidity'!B58="","",IF(AND('Plán likvidity'!M58&lt;&gt;"Uhradené",'Plán likvidity'!B58&lt;TODAY()),"Po splatnosti","V poriadku"))</f>
        <v/>
      </c>
      <c r="S58" s="19">
        <f>IF('Plán likvidity'!D58="","",IFERROR(VLOOKUP('Plán likvidity'!D58,'Pokyny'!$A$16:$B$23,2,FALSE),""))</f>
        <v/>
      </c>
    </row>
    <row r="59">
      <c r="A59" s="11">
        <f>IF('Plán likvidity'!B59="","",COUNTA('Plán likvidity'!$B$11:B59))</f>
        <v/>
      </c>
      <c r="B59" s="12" t="n"/>
      <c r="C59" s="13" t="n"/>
      <c r="D59" s="14" t="n"/>
      <c r="E59" s="14" t="n"/>
      <c r="F59" s="15" t="n"/>
      <c r="G59" s="15" t="n"/>
      <c r="H59" s="14" t="n"/>
      <c r="I59" s="4" t="n"/>
      <c r="J59" s="16" t="n"/>
      <c r="K59" s="17">
        <f>IF(OR('Plán likvidity'!I59="",'Plán likvidity'!J59=""),"",'Plán likvidity'!I59*'Plán likvidity'!J59)</f>
        <v/>
      </c>
      <c r="L59" s="17">
        <f>IF(OR('Plán likvidity'!I59="",'Plán likvidity'!J59=""),"",'Plán likvidity'!I59+'Plán likvidity'!K59)</f>
        <v/>
      </c>
      <c r="M59" s="13" t="n"/>
      <c r="N59" s="12" t="n"/>
      <c r="O59" s="18" t="n"/>
      <c r="P59" s="17">
        <f>IF(OR('Plán likvidity'!C59="",'Plán likvidity'!L59=""),"",IF('Plán likvidity'!C59="Príjem",'Plán likvidity'!L59,-'Plán likvidity'!L59))</f>
        <v/>
      </c>
      <c r="Q59" s="17">
        <f>IF('Plán likvidity'!P59="","",'Plán likvidity'!$B$3+SUM('Plán likvidity'!$P$11:P59))</f>
        <v/>
      </c>
      <c r="R59" s="11">
        <f>IF('Plán likvidity'!B59="","",IF(AND('Plán likvidity'!M59&lt;&gt;"Uhradené",'Plán likvidity'!B59&lt;TODAY()),"Po splatnosti","V poriadku"))</f>
        <v/>
      </c>
      <c r="S59" s="11">
        <f>IF('Plán likvidity'!D59="","",IFERROR(VLOOKUP('Plán likvidity'!D59,'Pokyny'!$A$16:$B$23,2,FALSE),""))</f>
        <v/>
      </c>
    </row>
    <row r="60">
      <c r="A60" s="19">
        <f>IF('Plán likvidity'!B60="","",COUNTA('Plán likvidity'!$B$11:B60))</f>
        <v/>
      </c>
      <c r="B60" s="12" t="n"/>
      <c r="C60" s="13" t="n"/>
      <c r="D60" s="14" t="n"/>
      <c r="E60" s="14" t="n"/>
      <c r="F60" s="15" t="n"/>
      <c r="G60" s="15" t="n"/>
      <c r="H60" s="14" t="n"/>
      <c r="I60" s="4" t="n"/>
      <c r="J60" s="16" t="n"/>
      <c r="K60" s="5">
        <f>IF(OR('Plán likvidity'!I60="",'Plán likvidity'!J60=""),"",'Plán likvidity'!I60*'Plán likvidity'!J60)</f>
        <v/>
      </c>
      <c r="L60" s="5">
        <f>IF(OR('Plán likvidity'!I60="",'Plán likvidity'!J60=""),"",'Plán likvidity'!I60+'Plán likvidity'!K60)</f>
        <v/>
      </c>
      <c r="M60" s="13" t="n"/>
      <c r="N60" s="12" t="n"/>
      <c r="O60" s="18" t="n"/>
      <c r="P60" s="5">
        <f>IF(OR('Plán likvidity'!C60="",'Plán likvidity'!L60=""),"",IF('Plán likvidity'!C60="Príjem",'Plán likvidity'!L60,-'Plán likvidity'!L60))</f>
        <v/>
      </c>
      <c r="Q60" s="5">
        <f>IF('Plán likvidity'!P60="","",'Plán likvidity'!$B$3+SUM('Plán likvidity'!$P$11:P60))</f>
        <v/>
      </c>
      <c r="R60" s="19">
        <f>IF('Plán likvidity'!B60="","",IF(AND('Plán likvidity'!M60&lt;&gt;"Uhradené",'Plán likvidity'!B60&lt;TODAY()),"Po splatnosti","V poriadku"))</f>
        <v/>
      </c>
      <c r="S60" s="19">
        <f>IF('Plán likvidity'!D60="","",IFERROR(VLOOKUP('Plán likvidity'!D60,'Pokyny'!$A$16:$B$23,2,FALSE),""))</f>
        <v/>
      </c>
    </row>
    <row r="61">
      <c r="A61" s="11">
        <f>IF('Plán likvidity'!B61="","",COUNTA('Plán likvidity'!$B$11:B61))</f>
        <v/>
      </c>
      <c r="B61" s="12" t="n"/>
      <c r="C61" s="13" t="n"/>
      <c r="D61" s="14" t="n"/>
      <c r="E61" s="14" t="n"/>
      <c r="F61" s="15" t="n"/>
      <c r="G61" s="15" t="n"/>
      <c r="H61" s="14" t="n"/>
      <c r="I61" s="4" t="n"/>
      <c r="J61" s="16" t="n"/>
      <c r="K61" s="17">
        <f>IF(OR('Plán likvidity'!I61="",'Plán likvidity'!J61=""),"",'Plán likvidity'!I61*'Plán likvidity'!J61)</f>
        <v/>
      </c>
      <c r="L61" s="17">
        <f>IF(OR('Plán likvidity'!I61="",'Plán likvidity'!J61=""),"",'Plán likvidity'!I61+'Plán likvidity'!K61)</f>
        <v/>
      </c>
      <c r="M61" s="13" t="n"/>
      <c r="N61" s="12" t="n"/>
      <c r="O61" s="18" t="n"/>
      <c r="P61" s="17">
        <f>IF(OR('Plán likvidity'!C61="",'Plán likvidity'!L61=""),"",IF('Plán likvidity'!C61="Príjem",'Plán likvidity'!L61,-'Plán likvidity'!L61))</f>
        <v/>
      </c>
      <c r="Q61" s="17">
        <f>IF('Plán likvidity'!P61="","",'Plán likvidity'!$B$3+SUM('Plán likvidity'!$P$11:P61))</f>
        <v/>
      </c>
      <c r="R61" s="11">
        <f>IF('Plán likvidity'!B61="","",IF(AND('Plán likvidity'!M61&lt;&gt;"Uhradené",'Plán likvidity'!B61&lt;TODAY()),"Po splatnosti","V poriadku"))</f>
        <v/>
      </c>
      <c r="S61" s="11">
        <f>IF('Plán likvidity'!D61="","",IFERROR(VLOOKUP('Plán likvidity'!D61,'Pokyny'!$A$16:$B$23,2,FALSE),""))</f>
        <v/>
      </c>
    </row>
    <row r="62">
      <c r="A62" s="19">
        <f>IF('Plán likvidity'!B62="","",COUNTA('Plán likvidity'!$B$11:B62))</f>
        <v/>
      </c>
      <c r="B62" s="12" t="n"/>
      <c r="C62" s="13" t="n"/>
      <c r="D62" s="14" t="n"/>
      <c r="E62" s="14" t="n"/>
      <c r="F62" s="15" t="n"/>
      <c r="G62" s="15" t="n"/>
      <c r="H62" s="14" t="n"/>
      <c r="I62" s="4" t="n"/>
      <c r="J62" s="16" t="n"/>
      <c r="K62" s="5">
        <f>IF(OR('Plán likvidity'!I62="",'Plán likvidity'!J62=""),"",'Plán likvidity'!I62*'Plán likvidity'!J62)</f>
        <v/>
      </c>
      <c r="L62" s="5">
        <f>IF(OR('Plán likvidity'!I62="",'Plán likvidity'!J62=""),"",'Plán likvidity'!I62+'Plán likvidity'!K62)</f>
        <v/>
      </c>
      <c r="M62" s="13" t="n"/>
      <c r="N62" s="12" t="n"/>
      <c r="O62" s="18" t="n"/>
      <c r="P62" s="5">
        <f>IF(OR('Plán likvidity'!C62="",'Plán likvidity'!L62=""),"",IF('Plán likvidity'!C62="Príjem",'Plán likvidity'!L62,-'Plán likvidity'!L62))</f>
        <v/>
      </c>
      <c r="Q62" s="5">
        <f>IF('Plán likvidity'!P62="","",'Plán likvidity'!$B$3+SUM('Plán likvidity'!$P$11:P62))</f>
        <v/>
      </c>
      <c r="R62" s="19">
        <f>IF('Plán likvidity'!B62="","",IF(AND('Plán likvidity'!M62&lt;&gt;"Uhradené",'Plán likvidity'!B62&lt;TODAY()),"Po splatnosti","V poriadku"))</f>
        <v/>
      </c>
      <c r="S62" s="19">
        <f>IF('Plán likvidity'!D62="","",IFERROR(VLOOKUP('Plán likvidity'!D62,'Pokyny'!$A$16:$B$23,2,FALSE),""))</f>
        <v/>
      </c>
    </row>
    <row r="63">
      <c r="A63" s="11">
        <f>IF('Plán likvidity'!B63="","",COUNTA('Plán likvidity'!$B$11:B63))</f>
        <v/>
      </c>
      <c r="B63" s="12" t="n"/>
      <c r="C63" s="13" t="n"/>
      <c r="D63" s="14" t="n"/>
      <c r="E63" s="14" t="n"/>
      <c r="F63" s="15" t="n"/>
      <c r="G63" s="15" t="n"/>
      <c r="H63" s="14" t="n"/>
      <c r="I63" s="4" t="n"/>
      <c r="J63" s="16" t="n"/>
      <c r="K63" s="17">
        <f>IF(OR('Plán likvidity'!I63="",'Plán likvidity'!J63=""),"",'Plán likvidity'!I63*'Plán likvidity'!J63)</f>
        <v/>
      </c>
      <c r="L63" s="17">
        <f>IF(OR('Plán likvidity'!I63="",'Plán likvidity'!J63=""),"",'Plán likvidity'!I63+'Plán likvidity'!K63)</f>
        <v/>
      </c>
      <c r="M63" s="13" t="n"/>
      <c r="N63" s="12" t="n"/>
      <c r="O63" s="18" t="n"/>
      <c r="P63" s="17">
        <f>IF(OR('Plán likvidity'!C63="",'Plán likvidity'!L63=""),"",IF('Plán likvidity'!C63="Príjem",'Plán likvidity'!L63,-'Plán likvidity'!L63))</f>
        <v/>
      </c>
      <c r="Q63" s="17">
        <f>IF('Plán likvidity'!P63="","",'Plán likvidity'!$B$3+SUM('Plán likvidity'!$P$11:P63))</f>
        <v/>
      </c>
      <c r="R63" s="11">
        <f>IF('Plán likvidity'!B63="","",IF(AND('Plán likvidity'!M63&lt;&gt;"Uhradené",'Plán likvidity'!B63&lt;TODAY()),"Po splatnosti","V poriadku"))</f>
        <v/>
      </c>
      <c r="S63" s="11">
        <f>IF('Plán likvidity'!D63="","",IFERROR(VLOOKUP('Plán likvidity'!D63,'Pokyny'!$A$16:$B$23,2,FALSE),""))</f>
        <v/>
      </c>
    </row>
    <row r="64">
      <c r="A64" s="19">
        <f>IF('Plán likvidity'!B64="","",COUNTA('Plán likvidity'!$B$11:B64))</f>
        <v/>
      </c>
      <c r="B64" s="12" t="n"/>
      <c r="C64" s="13" t="n"/>
      <c r="D64" s="14" t="n"/>
      <c r="E64" s="14" t="n"/>
      <c r="F64" s="15" t="n"/>
      <c r="G64" s="15" t="n"/>
      <c r="H64" s="14" t="n"/>
      <c r="I64" s="4" t="n"/>
      <c r="J64" s="16" t="n"/>
      <c r="K64" s="5">
        <f>IF(OR('Plán likvidity'!I64="",'Plán likvidity'!J64=""),"",'Plán likvidity'!I64*'Plán likvidity'!J64)</f>
        <v/>
      </c>
      <c r="L64" s="5">
        <f>IF(OR('Plán likvidity'!I64="",'Plán likvidity'!J64=""),"",'Plán likvidity'!I64+'Plán likvidity'!K64)</f>
        <v/>
      </c>
      <c r="M64" s="13" t="n"/>
      <c r="N64" s="12" t="n"/>
      <c r="O64" s="18" t="n"/>
      <c r="P64" s="5">
        <f>IF(OR('Plán likvidity'!C64="",'Plán likvidity'!L64=""),"",IF('Plán likvidity'!C64="Príjem",'Plán likvidity'!L64,-'Plán likvidity'!L64))</f>
        <v/>
      </c>
      <c r="Q64" s="5">
        <f>IF('Plán likvidity'!P64="","",'Plán likvidity'!$B$3+SUM('Plán likvidity'!$P$11:P64))</f>
        <v/>
      </c>
      <c r="R64" s="19">
        <f>IF('Plán likvidity'!B64="","",IF(AND('Plán likvidity'!M64&lt;&gt;"Uhradené",'Plán likvidity'!B64&lt;TODAY()),"Po splatnosti","V poriadku"))</f>
        <v/>
      </c>
      <c r="S64" s="19">
        <f>IF('Plán likvidity'!D64="","",IFERROR(VLOOKUP('Plán likvidity'!D64,'Pokyny'!$A$16:$B$23,2,FALSE),""))</f>
        <v/>
      </c>
    </row>
    <row r="65">
      <c r="A65" s="11">
        <f>IF('Plán likvidity'!B65="","",COUNTA('Plán likvidity'!$B$11:B65))</f>
        <v/>
      </c>
      <c r="B65" s="12" t="n"/>
      <c r="C65" s="13" t="n"/>
      <c r="D65" s="14" t="n"/>
      <c r="E65" s="14" t="n"/>
      <c r="F65" s="15" t="n"/>
      <c r="G65" s="15" t="n"/>
      <c r="H65" s="14" t="n"/>
      <c r="I65" s="4" t="n"/>
      <c r="J65" s="16" t="n"/>
      <c r="K65" s="17">
        <f>IF(OR('Plán likvidity'!I65="",'Plán likvidity'!J65=""),"",'Plán likvidity'!I65*'Plán likvidity'!J65)</f>
        <v/>
      </c>
      <c r="L65" s="17">
        <f>IF(OR('Plán likvidity'!I65="",'Plán likvidity'!J65=""),"",'Plán likvidity'!I65+'Plán likvidity'!K65)</f>
        <v/>
      </c>
      <c r="M65" s="13" t="n"/>
      <c r="N65" s="12" t="n"/>
      <c r="O65" s="18" t="n"/>
      <c r="P65" s="17">
        <f>IF(OR('Plán likvidity'!C65="",'Plán likvidity'!L65=""),"",IF('Plán likvidity'!C65="Príjem",'Plán likvidity'!L65,-'Plán likvidity'!L65))</f>
        <v/>
      </c>
      <c r="Q65" s="17">
        <f>IF('Plán likvidity'!P65="","",'Plán likvidity'!$B$3+SUM('Plán likvidity'!$P$11:P65))</f>
        <v/>
      </c>
      <c r="R65" s="11">
        <f>IF('Plán likvidity'!B65="","",IF(AND('Plán likvidity'!M65&lt;&gt;"Uhradené",'Plán likvidity'!B65&lt;TODAY()),"Po splatnosti","V poriadku"))</f>
        <v/>
      </c>
      <c r="S65" s="11">
        <f>IF('Plán likvidity'!D65="","",IFERROR(VLOOKUP('Plán likvidity'!D65,'Pokyny'!$A$16:$B$23,2,FALSE),""))</f>
        <v/>
      </c>
    </row>
    <row r="66">
      <c r="A66" s="19">
        <f>IF('Plán likvidity'!B66="","",COUNTA('Plán likvidity'!$B$11:B66))</f>
        <v/>
      </c>
      <c r="B66" s="12" t="n"/>
      <c r="C66" s="13" t="n"/>
      <c r="D66" s="14" t="n"/>
      <c r="E66" s="14" t="n"/>
      <c r="F66" s="15" t="n"/>
      <c r="G66" s="15" t="n"/>
      <c r="H66" s="14" t="n"/>
      <c r="I66" s="4" t="n"/>
      <c r="J66" s="16" t="n"/>
      <c r="K66" s="5">
        <f>IF(OR('Plán likvidity'!I66="",'Plán likvidity'!J66=""),"",'Plán likvidity'!I66*'Plán likvidity'!J66)</f>
        <v/>
      </c>
      <c r="L66" s="5">
        <f>IF(OR('Plán likvidity'!I66="",'Plán likvidity'!J66=""),"",'Plán likvidity'!I66+'Plán likvidity'!K66)</f>
        <v/>
      </c>
      <c r="M66" s="13" t="n"/>
      <c r="N66" s="12" t="n"/>
      <c r="O66" s="18" t="n"/>
      <c r="P66" s="5">
        <f>IF(OR('Plán likvidity'!C66="",'Plán likvidity'!L66=""),"",IF('Plán likvidity'!C66="Príjem",'Plán likvidity'!L66,-'Plán likvidity'!L66))</f>
        <v/>
      </c>
      <c r="Q66" s="5">
        <f>IF('Plán likvidity'!P66="","",'Plán likvidity'!$B$3+SUM('Plán likvidity'!$P$11:P66))</f>
        <v/>
      </c>
      <c r="R66" s="19">
        <f>IF('Plán likvidity'!B66="","",IF(AND('Plán likvidity'!M66&lt;&gt;"Uhradené",'Plán likvidity'!B66&lt;TODAY()),"Po splatnosti","V poriadku"))</f>
        <v/>
      </c>
      <c r="S66" s="19">
        <f>IF('Plán likvidity'!D66="","",IFERROR(VLOOKUP('Plán likvidity'!D66,'Pokyny'!$A$16:$B$23,2,FALSE),""))</f>
        <v/>
      </c>
    </row>
    <row r="67">
      <c r="A67" s="11">
        <f>IF('Plán likvidity'!B67="","",COUNTA('Plán likvidity'!$B$11:B67))</f>
        <v/>
      </c>
      <c r="B67" s="12" t="n"/>
      <c r="C67" s="13" t="n"/>
      <c r="D67" s="14" t="n"/>
      <c r="E67" s="14" t="n"/>
      <c r="F67" s="15" t="n"/>
      <c r="G67" s="15" t="n"/>
      <c r="H67" s="14" t="n"/>
      <c r="I67" s="4" t="n"/>
      <c r="J67" s="16" t="n"/>
      <c r="K67" s="17">
        <f>IF(OR('Plán likvidity'!I67="",'Plán likvidity'!J67=""),"",'Plán likvidity'!I67*'Plán likvidity'!J67)</f>
        <v/>
      </c>
      <c r="L67" s="17">
        <f>IF(OR('Plán likvidity'!I67="",'Plán likvidity'!J67=""),"",'Plán likvidity'!I67+'Plán likvidity'!K67)</f>
        <v/>
      </c>
      <c r="M67" s="13" t="n"/>
      <c r="N67" s="12" t="n"/>
      <c r="O67" s="18" t="n"/>
      <c r="P67" s="17">
        <f>IF(OR('Plán likvidity'!C67="",'Plán likvidity'!L67=""),"",IF('Plán likvidity'!C67="Príjem",'Plán likvidity'!L67,-'Plán likvidity'!L67))</f>
        <v/>
      </c>
      <c r="Q67" s="17">
        <f>IF('Plán likvidity'!P67="","",'Plán likvidity'!$B$3+SUM('Plán likvidity'!$P$11:P67))</f>
        <v/>
      </c>
      <c r="R67" s="11">
        <f>IF('Plán likvidity'!B67="","",IF(AND('Plán likvidity'!M67&lt;&gt;"Uhradené",'Plán likvidity'!B67&lt;TODAY()),"Po splatnosti","V poriadku"))</f>
        <v/>
      </c>
      <c r="S67" s="11">
        <f>IF('Plán likvidity'!D67="","",IFERROR(VLOOKUP('Plán likvidity'!D67,'Pokyny'!$A$16:$B$23,2,FALSE),""))</f>
        <v/>
      </c>
    </row>
    <row r="68">
      <c r="A68" s="19">
        <f>IF('Plán likvidity'!B68="","",COUNTA('Plán likvidity'!$B$11:B68))</f>
        <v/>
      </c>
      <c r="B68" s="12" t="n"/>
      <c r="C68" s="13" t="n"/>
      <c r="D68" s="14" t="n"/>
      <c r="E68" s="14" t="n"/>
      <c r="F68" s="15" t="n"/>
      <c r="G68" s="15" t="n"/>
      <c r="H68" s="14" t="n"/>
      <c r="I68" s="4" t="n"/>
      <c r="J68" s="16" t="n"/>
      <c r="K68" s="5">
        <f>IF(OR('Plán likvidity'!I68="",'Plán likvidity'!J68=""),"",'Plán likvidity'!I68*'Plán likvidity'!J68)</f>
        <v/>
      </c>
      <c r="L68" s="5">
        <f>IF(OR('Plán likvidity'!I68="",'Plán likvidity'!J68=""),"",'Plán likvidity'!I68+'Plán likvidity'!K68)</f>
        <v/>
      </c>
      <c r="M68" s="13" t="n"/>
      <c r="N68" s="12" t="n"/>
      <c r="O68" s="18" t="n"/>
      <c r="P68" s="5">
        <f>IF(OR('Plán likvidity'!C68="",'Plán likvidity'!L68=""),"",IF('Plán likvidity'!C68="Príjem",'Plán likvidity'!L68,-'Plán likvidity'!L68))</f>
        <v/>
      </c>
      <c r="Q68" s="5">
        <f>IF('Plán likvidity'!P68="","",'Plán likvidity'!$B$3+SUM('Plán likvidity'!$P$11:P68))</f>
        <v/>
      </c>
      <c r="R68" s="19">
        <f>IF('Plán likvidity'!B68="","",IF(AND('Plán likvidity'!M68&lt;&gt;"Uhradené",'Plán likvidity'!B68&lt;TODAY()),"Po splatnosti","V poriadku"))</f>
        <v/>
      </c>
      <c r="S68" s="19">
        <f>IF('Plán likvidity'!D68="","",IFERROR(VLOOKUP('Plán likvidity'!D68,'Pokyny'!$A$16:$B$23,2,FALSE),""))</f>
        <v/>
      </c>
    </row>
    <row r="69">
      <c r="A69" s="11">
        <f>IF('Plán likvidity'!B69="","",COUNTA('Plán likvidity'!$B$11:B69))</f>
        <v/>
      </c>
      <c r="B69" s="12" t="n"/>
      <c r="C69" s="13" t="n"/>
      <c r="D69" s="14" t="n"/>
      <c r="E69" s="14" t="n"/>
      <c r="F69" s="15" t="n"/>
      <c r="G69" s="15" t="n"/>
      <c r="H69" s="14" t="n"/>
      <c r="I69" s="4" t="n"/>
      <c r="J69" s="16" t="n"/>
      <c r="K69" s="17">
        <f>IF(OR('Plán likvidity'!I69="",'Plán likvidity'!J69=""),"",'Plán likvidity'!I69*'Plán likvidity'!J69)</f>
        <v/>
      </c>
      <c r="L69" s="17">
        <f>IF(OR('Plán likvidity'!I69="",'Plán likvidity'!J69=""),"",'Plán likvidity'!I69+'Plán likvidity'!K69)</f>
        <v/>
      </c>
      <c r="M69" s="13" t="n"/>
      <c r="N69" s="12" t="n"/>
      <c r="O69" s="18" t="n"/>
      <c r="P69" s="17">
        <f>IF(OR('Plán likvidity'!C69="",'Plán likvidity'!L69=""),"",IF('Plán likvidity'!C69="Príjem",'Plán likvidity'!L69,-'Plán likvidity'!L69))</f>
        <v/>
      </c>
      <c r="Q69" s="17">
        <f>IF('Plán likvidity'!P69="","",'Plán likvidity'!$B$3+SUM('Plán likvidity'!$P$11:P69))</f>
        <v/>
      </c>
      <c r="R69" s="11">
        <f>IF('Plán likvidity'!B69="","",IF(AND('Plán likvidity'!M69&lt;&gt;"Uhradené",'Plán likvidity'!B69&lt;TODAY()),"Po splatnosti","V poriadku"))</f>
        <v/>
      </c>
      <c r="S69" s="11">
        <f>IF('Plán likvidity'!D69="","",IFERROR(VLOOKUP('Plán likvidity'!D69,'Pokyny'!$A$16:$B$23,2,FALSE),""))</f>
        <v/>
      </c>
    </row>
    <row r="70">
      <c r="A70" s="19">
        <f>IF('Plán likvidity'!B70="","",COUNTA('Plán likvidity'!$B$11:B70))</f>
        <v/>
      </c>
      <c r="B70" s="12" t="n"/>
      <c r="C70" s="13" t="n"/>
      <c r="D70" s="14" t="n"/>
      <c r="E70" s="14" t="n"/>
      <c r="F70" s="15" t="n"/>
      <c r="G70" s="15" t="n"/>
      <c r="H70" s="14" t="n"/>
      <c r="I70" s="4" t="n"/>
      <c r="J70" s="16" t="n"/>
      <c r="K70" s="5">
        <f>IF(OR('Plán likvidity'!I70="",'Plán likvidity'!J70=""),"",'Plán likvidity'!I70*'Plán likvidity'!J70)</f>
        <v/>
      </c>
      <c r="L70" s="5">
        <f>IF(OR('Plán likvidity'!I70="",'Plán likvidity'!J70=""),"",'Plán likvidity'!I70+'Plán likvidity'!K70)</f>
        <v/>
      </c>
      <c r="M70" s="13" t="n"/>
      <c r="N70" s="12" t="n"/>
      <c r="O70" s="18" t="n"/>
      <c r="P70" s="5">
        <f>IF(OR('Plán likvidity'!C70="",'Plán likvidity'!L70=""),"",IF('Plán likvidity'!C70="Príjem",'Plán likvidity'!L70,-'Plán likvidity'!L70))</f>
        <v/>
      </c>
      <c r="Q70" s="5">
        <f>IF('Plán likvidity'!P70="","",'Plán likvidity'!$B$3+SUM('Plán likvidity'!$P$11:P70))</f>
        <v/>
      </c>
      <c r="R70" s="19">
        <f>IF('Plán likvidity'!B70="","",IF(AND('Plán likvidity'!M70&lt;&gt;"Uhradené",'Plán likvidity'!B70&lt;TODAY()),"Po splatnosti","V poriadku"))</f>
        <v/>
      </c>
      <c r="S70" s="19">
        <f>IF('Plán likvidity'!D70="","",IFERROR(VLOOKUP('Plán likvidity'!D70,'Pokyny'!$A$16:$B$23,2,FALSE),""))</f>
        <v/>
      </c>
    </row>
    <row r="71">
      <c r="A71" s="11">
        <f>IF('Plán likvidity'!B71="","",COUNTA('Plán likvidity'!$B$11:B71))</f>
        <v/>
      </c>
      <c r="B71" s="12" t="n"/>
      <c r="C71" s="13" t="n"/>
      <c r="D71" s="14" t="n"/>
      <c r="E71" s="14" t="n"/>
      <c r="F71" s="15" t="n"/>
      <c r="G71" s="15" t="n"/>
      <c r="H71" s="14" t="n"/>
      <c r="I71" s="4" t="n"/>
      <c r="J71" s="16" t="n"/>
      <c r="K71" s="17">
        <f>IF(OR('Plán likvidity'!I71="",'Plán likvidity'!J71=""),"",'Plán likvidity'!I71*'Plán likvidity'!J71)</f>
        <v/>
      </c>
      <c r="L71" s="17">
        <f>IF(OR('Plán likvidity'!I71="",'Plán likvidity'!J71=""),"",'Plán likvidity'!I71+'Plán likvidity'!K71)</f>
        <v/>
      </c>
      <c r="M71" s="13" t="n"/>
      <c r="N71" s="12" t="n"/>
      <c r="O71" s="18" t="n"/>
      <c r="P71" s="17">
        <f>IF(OR('Plán likvidity'!C71="",'Plán likvidity'!L71=""),"",IF('Plán likvidity'!C71="Príjem",'Plán likvidity'!L71,-'Plán likvidity'!L71))</f>
        <v/>
      </c>
      <c r="Q71" s="17">
        <f>IF('Plán likvidity'!P71="","",'Plán likvidity'!$B$3+SUM('Plán likvidity'!$P$11:P71))</f>
        <v/>
      </c>
      <c r="R71" s="11">
        <f>IF('Plán likvidity'!B71="","",IF(AND('Plán likvidity'!M71&lt;&gt;"Uhradené",'Plán likvidity'!B71&lt;TODAY()),"Po splatnosti","V poriadku"))</f>
        <v/>
      </c>
      <c r="S71" s="11">
        <f>IF('Plán likvidity'!D71="","",IFERROR(VLOOKUP('Plán likvidity'!D71,'Pokyny'!$A$16:$B$23,2,FALSE),""))</f>
        <v/>
      </c>
    </row>
    <row r="72">
      <c r="A72" s="19">
        <f>IF('Plán likvidity'!B72="","",COUNTA('Plán likvidity'!$B$11:B72))</f>
        <v/>
      </c>
      <c r="B72" s="12" t="n"/>
      <c r="C72" s="13" t="n"/>
      <c r="D72" s="14" t="n"/>
      <c r="E72" s="14" t="n"/>
      <c r="F72" s="15" t="n"/>
      <c r="G72" s="15" t="n"/>
      <c r="H72" s="14" t="n"/>
      <c r="I72" s="4" t="n"/>
      <c r="J72" s="16" t="n"/>
      <c r="K72" s="5">
        <f>IF(OR('Plán likvidity'!I72="",'Plán likvidity'!J72=""),"",'Plán likvidity'!I72*'Plán likvidity'!J72)</f>
        <v/>
      </c>
      <c r="L72" s="5">
        <f>IF(OR('Plán likvidity'!I72="",'Plán likvidity'!J72=""),"",'Plán likvidity'!I72+'Plán likvidity'!K72)</f>
        <v/>
      </c>
      <c r="M72" s="13" t="n"/>
      <c r="N72" s="12" t="n"/>
      <c r="O72" s="18" t="n"/>
      <c r="P72" s="5">
        <f>IF(OR('Plán likvidity'!C72="",'Plán likvidity'!L72=""),"",IF('Plán likvidity'!C72="Príjem",'Plán likvidity'!L72,-'Plán likvidity'!L72))</f>
        <v/>
      </c>
      <c r="Q72" s="5">
        <f>IF('Plán likvidity'!P72="","",'Plán likvidity'!$B$3+SUM('Plán likvidity'!$P$11:P72))</f>
        <v/>
      </c>
      <c r="R72" s="19">
        <f>IF('Plán likvidity'!B72="","",IF(AND('Plán likvidity'!M72&lt;&gt;"Uhradené",'Plán likvidity'!B72&lt;TODAY()),"Po splatnosti","V poriadku"))</f>
        <v/>
      </c>
      <c r="S72" s="19">
        <f>IF('Plán likvidity'!D72="","",IFERROR(VLOOKUP('Plán likvidity'!D72,'Pokyny'!$A$16:$B$23,2,FALSE),""))</f>
        <v/>
      </c>
    </row>
    <row r="73">
      <c r="A73" s="11">
        <f>IF('Plán likvidity'!B73="","",COUNTA('Plán likvidity'!$B$11:B73))</f>
        <v/>
      </c>
      <c r="B73" s="12" t="n"/>
      <c r="C73" s="13" t="n"/>
      <c r="D73" s="14" t="n"/>
      <c r="E73" s="14" t="n"/>
      <c r="F73" s="15" t="n"/>
      <c r="G73" s="15" t="n"/>
      <c r="H73" s="14" t="n"/>
      <c r="I73" s="4" t="n"/>
      <c r="J73" s="16" t="n"/>
      <c r="K73" s="17">
        <f>IF(OR('Plán likvidity'!I73="",'Plán likvidity'!J73=""),"",'Plán likvidity'!I73*'Plán likvidity'!J73)</f>
        <v/>
      </c>
      <c r="L73" s="17">
        <f>IF(OR('Plán likvidity'!I73="",'Plán likvidity'!J73=""),"",'Plán likvidity'!I73+'Plán likvidity'!K73)</f>
        <v/>
      </c>
      <c r="M73" s="13" t="n"/>
      <c r="N73" s="12" t="n"/>
      <c r="O73" s="18" t="n"/>
      <c r="P73" s="17">
        <f>IF(OR('Plán likvidity'!C73="",'Plán likvidity'!L73=""),"",IF('Plán likvidity'!C73="Príjem",'Plán likvidity'!L73,-'Plán likvidity'!L73))</f>
        <v/>
      </c>
      <c r="Q73" s="17">
        <f>IF('Plán likvidity'!P73="","",'Plán likvidity'!$B$3+SUM('Plán likvidity'!$P$11:P73))</f>
        <v/>
      </c>
      <c r="R73" s="11">
        <f>IF('Plán likvidity'!B73="","",IF(AND('Plán likvidity'!M73&lt;&gt;"Uhradené",'Plán likvidity'!B73&lt;TODAY()),"Po splatnosti","V poriadku"))</f>
        <v/>
      </c>
      <c r="S73" s="11">
        <f>IF('Plán likvidity'!D73="","",IFERROR(VLOOKUP('Plán likvidity'!D73,'Pokyny'!$A$16:$B$23,2,FALSE),""))</f>
        <v/>
      </c>
    </row>
    <row r="74">
      <c r="A74" s="19">
        <f>IF('Plán likvidity'!B74="","",COUNTA('Plán likvidity'!$B$11:B74))</f>
        <v/>
      </c>
      <c r="B74" s="12" t="n"/>
      <c r="C74" s="13" t="n"/>
      <c r="D74" s="14" t="n"/>
      <c r="E74" s="14" t="n"/>
      <c r="F74" s="15" t="n"/>
      <c r="G74" s="15" t="n"/>
      <c r="H74" s="14" t="n"/>
      <c r="I74" s="4" t="n"/>
      <c r="J74" s="16" t="n"/>
      <c r="K74" s="5">
        <f>IF(OR('Plán likvidity'!I74="",'Plán likvidity'!J74=""),"",'Plán likvidity'!I74*'Plán likvidity'!J74)</f>
        <v/>
      </c>
      <c r="L74" s="5">
        <f>IF(OR('Plán likvidity'!I74="",'Plán likvidity'!J74=""),"",'Plán likvidity'!I74+'Plán likvidity'!K74)</f>
        <v/>
      </c>
      <c r="M74" s="13" t="n"/>
      <c r="N74" s="12" t="n"/>
      <c r="O74" s="18" t="n"/>
      <c r="P74" s="5">
        <f>IF(OR('Plán likvidity'!C74="",'Plán likvidity'!L74=""),"",IF('Plán likvidity'!C74="Príjem",'Plán likvidity'!L74,-'Plán likvidity'!L74))</f>
        <v/>
      </c>
      <c r="Q74" s="5">
        <f>IF('Plán likvidity'!P74="","",'Plán likvidity'!$B$3+SUM('Plán likvidity'!$P$11:P74))</f>
        <v/>
      </c>
      <c r="R74" s="19">
        <f>IF('Plán likvidity'!B74="","",IF(AND('Plán likvidity'!M74&lt;&gt;"Uhradené",'Plán likvidity'!B74&lt;TODAY()),"Po splatnosti","V poriadku"))</f>
        <v/>
      </c>
      <c r="S74" s="19">
        <f>IF('Plán likvidity'!D74="","",IFERROR(VLOOKUP('Plán likvidity'!D74,'Pokyny'!$A$16:$B$23,2,FALSE),""))</f>
        <v/>
      </c>
    </row>
    <row r="75">
      <c r="A75" s="11">
        <f>IF('Plán likvidity'!B75="","",COUNTA('Plán likvidity'!$B$11:B75))</f>
        <v/>
      </c>
      <c r="B75" s="12" t="n"/>
      <c r="C75" s="13" t="n"/>
      <c r="D75" s="14" t="n"/>
      <c r="E75" s="14" t="n"/>
      <c r="F75" s="15" t="n"/>
      <c r="G75" s="15" t="n"/>
      <c r="H75" s="14" t="n"/>
      <c r="I75" s="4" t="n"/>
      <c r="J75" s="16" t="n"/>
      <c r="K75" s="17">
        <f>IF(OR('Plán likvidity'!I75="",'Plán likvidity'!J75=""),"",'Plán likvidity'!I75*'Plán likvidity'!J75)</f>
        <v/>
      </c>
      <c r="L75" s="17">
        <f>IF(OR('Plán likvidity'!I75="",'Plán likvidity'!J75=""),"",'Plán likvidity'!I75+'Plán likvidity'!K75)</f>
        <v/>
      </c>
      <c r="M75" s="13" t="n"/>
      <c r="N75" s="12" t="n"/>
      <c r="O75" s="18" t="n"/>
      <c r="P75" s="17">
        <f>IF(OR('Plán likvidity'!C75="",'Plán likvidity'!L75=""),"",IF('Plán likvidity'!C75="Príjem",'Plán likvidity'!L75,-'Plán likvidity'!L75))</f>
        <v/>
      </c>
      <c r="Q75" s="17">
        <f>IF('Plán likvidity'!P75="","",'Plán likvidity'!$B$3+SUM('Plán likvidity'!$P$11:P75))</f>
        <v/>
      </c>
      <c r="R75" s="11">
        <f>IF('Plán likvidity'!B75="","",IF(AND('Plán likvidity'!M75&lt;&gt;"Uhradené",'Plán likvidity'!B75&lt;TODAY()),"Po splatnosti","V poriadku"))</f>
        <v/>
      </c>
      <c r="S75" s="11">
        <f>IF('Plán likvidity'!D75="","",IFERROR(VLOOKUP('Plán likvidity'!D75,'Pokyny'!$A$16:$B$23,2,FALSE),""))</f>
        <v/>
      </c>
    </row>
    <row r="76">
      <c r="A76" s="19">
        <f>IF('Plán likvidity'!B76="","",COUNTA('Plán likvidity'!$B$11:B76))</f>
        <v/>
      </c>
      <c r="B76" s="12" t="n"/>
      <c r="C76" s="13" t="n"/>
      <c r="D76" s="14" t="n"/>
      <c r="E76" s="14" t="n"/>
      <c r="F76" s="15" t="n"/>
      <c r="G76" s="15" t="n"/>
      <c r="H76" s="14" t="n"/>
      <c r="I76" s="4" t="n"/>
      <c r="J76" s="16" t="n"/>
      <c r="K76" s="5">
        <f>IF(OR('Plán likvidity'!I76="",'Plán likvidity'!J76=""),"",'Plán likvidity'!I76*'Plán likvidity'!J76)</f>
        <v/>
      </c>
      <c r="L76" s="5">
        <f>IF(OR('Plán likvidity'!I76="",'Plán likvidity'!J76=""),"",'Plán likvidity'!I76+'Plán likvidity'!K76)</f>
        <v/>
      </c>
      <c r="M76" s="13" t="n"/>
      <c r="N76" s="12" t="n"/>
      <c r="O76" s="18" t="n"/>
      <c r="P76" s="5">
        <f>IF(OR('Plán likvidity'!C76="",'Plán likvidity'!L76=""),"",IF('Plán likvidity'!C76="Príjem",'Plán likvidity'!L76,-'Plán likvidity'!L76))</f>
        <v/>
      </c>
      <c r="Q76" s="5">
        <f>IF('Plán likvidity'!P76="","",'Plán likvidity'!$B$3+SUM('Plán likvidity'!$P$11:P76))</f>
        <v/>
      </c>
      <c r="R76" s="19">
        <f>IF('Plán likvidity'!B76="","",IF(AND('Plán likvidity'!M76&lt;&gt;"Uhradené",'Plán likvidity'!B76&lt;TODAY()),"Po splatnosti","V poriadku"))</f>
        <v/>
      </c>
      <c r="S76" s="19">
        <f>IF('Plán likvidity'!D76="","",IFERROR(VLOOKUP('Plán likvidity'!D76,'Pokyny'!$A$16:$B$23,2,FALSE),""))</f>
        <v/>
      </c>
    </row>
    <row r="77">
      <c r="A77" s="11">
        <f>IF('Plán likvidity'!B77="","",COUNTA('Plán likvidity'!$B$11:B77))</f>
        <v/>
      </c>
      <c r="B77" s="12" t="n"/>
      <c r="C77" s="13" t="n"/>
      <c r="D77" s="14" t="n"/>
      <c r="E77" s="14" t="n"/>
      <c r="F77" s="15" t="n"/>
      <c r="G77" s="15" t="n"/>
      <c r="H77" s="14" t="n"/>
      <c r="I77" s="4" t="n"/>
      <c r="J77" s="16" t="n"/>
      <c r="K77" s="17">
        <f>IF(OR('Plán likvidity'!I77="",'Plán likvidity'!J77=""),"",'Plán likvidity'!I77*'Plán likvidity'!J77)</f>
        <v/>
      </c>
      <c r="L77" s="17">
        <f>IF(OR('Plán likvidity'!I77="",'Plán likvidity'!J77=""),"",'Plán likvidity'!I77+'Plán likvidity'!K77)</f>
        <v/>
      </c>
      <c r="M77" s="13" t="n"/>
      <c r="N77" s="12" t="n"/>
      <c r="O77" s="18" t="n"/>
      <c r="P77" s="17">
        <f>IF(OR('Plán likvidity'!C77="",'Plán likvidity'!L77=""),"",IF('Plán likvidity'!C77="Príjem",'Plán likvidity'!L77,-'Plán likvidity'!L77))</f>
        <v/>
      </c>
      <c r="Q77" s="17">
        <f>IF('Plán likvidity'!P77="","",'Plán likvidity'!$B$3+SUM('Plán likvidity'!$P$11:P77))</f>
        <v/>
      </c>
      <c r="R77" s="11">
        <f>IF('Plán likvidity'!B77="","",IF(AND('Plán likvidity'!M77&lt;&gt;"Uhradené",'Plán likvidity'!B77&lt;TODAY()),"Po splatnosti","V poriadku"))</f>
        <v/>
      </c>
      <c r="S77" s="11">
        <f>IF('Plán likvidity'!D77="","",IFERROR(VLOOKUP('Plán likvidity'!D77,'Pokyny'!$A$16:$B$23,2,FALSE),""))</f>
        <v/>
      </c>
    </row>
    <row r="78">
      <c r="A78" s="19">
        <f>IF('Plán likvidity'!B78="","",COUNTA('Plán likvidity'!$B$11:B78))</f>
        <v/>
      </c>
      <c r="B78" s="12" t="n"/>
      <c r="C78" s="13" t="n"/>
      <c r="D78" s="14" t="n"/>
      <c r="E78" s="14" t="n"/>
      <c r="F78" s="15" t="n"/>
      <c r="G78" s="15" t="n"/>
      <c r="H78" s="14" t="n"/>
      <c r="I78" s="4" t="n"/>
      <c r="J78" s="16" t="n"/>
      <c r="K78" s="5">
        <f>IF(OR('Plán likvidity'!I78="",'Plán likvidity'!J78=""),"",'Plán likvidity'!I78*'Plán likvidity'!J78)</f>
        <v/>
      </c>
      <c r="L78" s="5">
        <f>IF(OR('Plán likvidity'!I78="",'Plán likvidity'!J78=""),"",'Plán likvidity'!I78+'Plán likvidity'!K78)</f>
        <v/>
      </c>
      <c r="M78" s="13" t="n"/>
      <c r="N78" s="12" t="n"/>
      <c r="O78" s="18" t="n"/>
      <c r="P78" s="5">
        <f>IF(OR('Plán likvidity'!C78="",'Plán likvidity'!L78=""),"",IF('Plán likvidity'!C78="Príjem",'Plán likvidity'!L78,-'Plán likvidity'!L78))</f>
        <v/>
      </c>
      <c r="Q78" s="5">
        <f>IF('Plán likvidity'!P78="","",'Plán likvidity'!$B$3+SUM('Plán likvidity'!$P$11:P78))</f>
        <v/>
      </c>
      <c r="R78" s="19">
        <f>IF('Plán likvidity'!B78="","",IF(AND('Plán likvidity'!M78&lt;&gt;"Uhradené",'Plán likvidity'!B78&lt;TODAY()),"Po splatnosti","V poriadku"))</f>
        <v/>
      </c>
      <c r="S78" s="19">
        <f>IF('Plán likvidity'!D78="","",IFERROR(VLOOKUP('Plán likvidity'!D78,'Pokyny'!$A$16:$B$23,2,FALSE),""))</f>
        <v/>
      </c>
    </row>
    <row r="79">
      <c r="A79" s="11">
        <f>IF('Plán likvidity'!B79="","",COUNTA('Plán likvidity'!$B$11:B79))</f>
        <v/>
      </c>
      <c r="B79" s="12" t="n"/>
      <c r="C79" s="13" t="n"/>
      <c r="D79" s="14" t="n"/>
      <c r="E79" s="14" t="n"/>
      <c r="F79" s="15" t="n"/>
      <c r="G79" s="15" t="n"/>
      <c r="H79" s="14" t="n"/>
      <c r="I79" s="4" t="n"/>
      <c r="J79" s="16" t="n"/>
      <c r="K79" s="17">
        <f>IF(OR('Plán likvidity'!I79="",'Plán likvidity'!J79=""),"",'Plán likvidity'!I79*'Plán likvidity'!J79)</f>
        <v/>
      </c>
      <c r="L79" s="17">
        <f>IF(OR('Plán likvidity'!I79="",'Plán likvidity'!J79=""),"",'Plán likvidity'!I79+'Plán likvidity'!K79)</f>
        <v/>
      </c>
      <c r="M79" s="13" t="n"/>
      <c r="N79" s="12" t="n"/>
      <c r="O79" s="18" t="n"/>
      <c r="P79" s="17">
        <f>IF(OR('Plán likvidity'!C79="",'Plán likvidity'!L79=""),"",IF('Plán likvidity'!C79="Príjem",'Plán likvidity'!L79,-'Plán likvidity'!L79))</f>
        <v/>
      </c>
      <c r="Q79" s="17">
        <f>IF('Plán likvidity'!P79="","",'Plán likvidity'!$B$3+SUM('Plán likvidity'!$P$11:P79))</f>
        <v/>
      </c>
      <c r="R79" s="11">
        <f>IF('Plán likvidity'!B79="","",IF(AND('Plán likvidity'!M79&lt;&gt;"Uhradené",'Plán likvidity'!B79&lt;TODAY()),"Po splatnosti","V poriadku"))</f>
        <v/>
      </c>
      <c r="S79" s="11">
        <f>IF('Plán likvidity'!D79="","",IFERROR(VLOOKUP('Plán likvidity'!D79,'Pokyny'!$A$16:$B$23,2,FALSE),""))</f>
        <v/>
      </c>
    </row>
    <row r="80">
      <c r="A80" s="19">
        <f>IF('Plán likvidity'!B80="","",COUNTA('Plán likvidity'!$B$11:B80))</f>
        <v/>
      </c>
      <c r="B80" s="12" t="n"/>
      <c r="C80" s="13" t="n"/>
      <c r="D80" s="14" t="n"/>
      <c r="E80" s="14" t="n"/>
      <c r="F80" s="15" t="n"/>
      <c r="G80" s="15" t="n"/>
      <c r="H80" s="14" t="n"/>
      <c r="I80" s="4" t="n"/>
      <c r="J80" s="16" t="n"/>
      <c r="K80" s="5">
        <f>IF(OR('Plán likvidity'!I80="",'Plán likvidity'!J80=""),"",'Plán likvidity'!I80*'Plán likvidity'!J80)</f>
        <v/>
      </c>
      <c r="L80" s="5">
        <f>IF(OR('Plán likvidity'!I80="",'Plán likvidity'!J80=""),"",'Plán likvidity'!I80+'Plán likvidity'!K80)</f>
        <v/>
      </c>
      <c r="M80" s="13" t="n"/>
      <c r="N80" s="12" t="n"/>
      <c r="O80" s="18" t="n"/>
      <c r="P80" s="5">
        <f>IF(OR('Plán likvidity'!C80="",'Plán likvidity'!L80=""),"",IF('Plán likvidity'!C80="Príjem",'Plán likvidity'!L80,-'Plán likvidity'!L80))</f>
        <v/>
      </c>
      <c r="Q80" s="5">
        <f>IF('Plán likvidity'!P80="","",'Plán likvidity'!$B$3+SUM('Plán likvidity'!$P$11:P80))</f>
        <v/>
      </c>
      <c r="R80" s="19">
        <f>IF('Plán likvidity'!B80="","",IF(AND('Plán likvidity'!M80&lt;&gt;"Uhradené",'Plán likvidity'!B80&lt;TODAY()),"Po splatnosti","V poriadku"))</f>
        <v/>
      </c>
      <c r="S80" s="19">
        <f>IF('Plán likvidity'!D80="","",IFERROR(VLOOKUP('Plán likvidity'!D80,'Pokyny'!$A$16:$B$23,2,FALSE),""))</f>
        <v/>
      </c>
    </row>
    <row r="81">
      <c r="A81" s="11">
        <f>IF('Plán likvidity'!B81="","",COUNTA('Plán likvidity'!$B$11:B81))</f>
        <v/>
      </c>
      <c r="B81" s="12" t="n"/>
      <c r="C81" s="13" t="n"/>
      <c r="D81" s="14" t="n"/>
      <c r="E81" s="14" t="n"/>
      <c r="F81" s="15" t="n"/>
      <c r="G81" s="15" t="n"/>
      <c r="H81" s="14" t="n"/>
      <c r="I81" s="4" t="n"/>
      <c r="J81" s="16" t="n"/>
      <c r="K81" s="17">
        <f>IF(OR('Plán likvidity'!I81="",'Plán likvidity'!J81=""),"",'Plán likvidity'!I81*'Plán likvidity'!J81)</f>
        <v/>
      </c>
      <c r="L81" s="17">
        <f>IF(OR('Plán likvidity'!I81="",'Plán likvidity'!J81=""),"",'Plán likvidity'!I81+'Plán likvidity'!K81)</f>
        <v/>
      </c>
      <c r="M81" s="13" t="n"/>
      <c r="N81" s="12" t="n"/>
      <c r="O81" s="18" t="n"/>
      <c r="P81" s="17">
        <f>IF(OR('Plán likvidity'!C81="",'Plán likvidity'!L81=""),"",IF('Plán likvidity'!C81="Príjem",'Plán likvidity'!L81,-'Plán likvidity'!L81))</f>
        <v/>
      </c>
      <c r="Q81" s="17">
        <f>IF('Plán likvidity'!P81="","",'Plán likvidity'!$B$3+SUM('Plán likvidity'!$P$11:P81))</f>
        <v/>
      </c>
      <c r="R81" s="11">
        <f>IF('Plán likvidity'!B81="","",IF(AND('Plán likvidity'!M81&lt;&gt;"Uhradené",'Plán likvidity'!B81&lt;TODAY()),"Po splatnosti","V poriadku"))</f>
        <v/>
      </c>
      <c r="S81" s="11">
        <f>IF('Plán likvidity'!D81="","",IFERROR(VLOOKUP('Plán likvidity'!D81,'Pokyny'!$A$16:$B$23,2,FALSE),""))</f>
        <v/>
      </c>
    </row>
    <row r="82">
      <c r="A82" s="19">
        <f>IF('Plán likvidity'!B82="","",COUNTA('Plán likvidity'!$B$11:B82))</f>
        <v/>
      </c>
      <c r="B82" s="12" t="n"/>
      <c r="C82" s="13" t="n"/>
      <c r="D82" s="14" t="n"/>
      <c r="E82" s="14" t="n"/>
      <c r="F82" s="15" t="n"/>
      <c r="G82" s="15" t="n"/>
      <c r="H82" s="14" t="n"/>
      <c r="I82" s="4" t="n"/>
      <c r="J82" s="16" t="n"/>
      <c r="K82" s="5">
        <f>IF(OR('Plán likvidity'!I82="",'Plán likvidity'!J82=""),"",'Plán likvidity'!I82*'Plán likvidity'!J82)</f>
        <v/>
      </c>
      <c r="L82" s="5">
        <f>IF(OR('Plán likvidity'!I82="",'Plán likvidity'!J82=""),"",'Plán likvidity'!I82+'Plán likvidity'!K82)</f>
        <v/>
      </c>
      <c r="M82" s="13" t="n"/>
      <c r="N82" s="12" t="n"/>
      <c r="O82" s="18" t="n"/>
      <c r="P82" s="5">
        <f>IF(OR('Plán likvidity'!C82="",'Plán likvidity'!L82=""),"",IF('Plán likvidity'!C82="Príjem",'Plán likvidity'!L82,-'Plán likvidity'!L82))</f>
        <v/>
      </c>
      <c r="Q82" s="5">
        <f>IF('Plán likvidity'!P82="","",'Plán likvidity'!$B$3+SUM('Plán likvidity'!$P$11:P82))</f>
        <v/>
      </c>
      <c r="R82" s="19">
        <f>IF('Plán likvidity'!B82="","",IF(AND('Plán likvidity'!M82&lt;&gt;"Uhradené",'Plán likvidity'!B82&lt;TODAY()),"Po splatnosti","V poriadku"))</f>
        <v/>
      </c>
      <c r="S82" s="19">
        <f>IF('Plán likvidity'!D82="","",IFERROR(VLOOKUP('Plán likvidity'!D82,'Pokyny'!$A$16:$B$23,2,FALSE),""))</f>
        <v/>
      </c>
    </row>
    <row r="83">
      <c r="A83" s="11">
        <f>IF('Plán likvidity'!B83="","",COUNTA('Plán likvidity'!$B$11:B83))</f>
        <v/>
      </c>
      <c r="B83" s="12" t="n"/>
      <c r="C83" s="13" t="n"/>
      <c r="D83" s="14" t="n"/>
      <c r="E83" s="14" t="n"/>
      <c r="F83" s="15" t="n"/>
      <c r="G83" s="15" t="n"/>
      <c r="H83" s="14" t="n"/>
      <c r="I83" s="4" t="n"/>
      <c r="J83" s="16" t="n"/>
      <c r="K83" s="17">
        <f>IF(OR('Plán likvidity'!I83="",'Plán likvidity'!J83=""),"",'Plán likvidity'!I83*'Plán likvidity'!J83)</f>
        <v/>
      </c>
      <c r="L83" s="17">
        <f>IF(OR('Plán likvidity'!I83="",'Plán likvidity'!J83=""),"",'Plán likvidity'!I83+'Plán likvidity'!K83)</f>
        <v/>
      </c>
      <c r="M83" s="13" t="n"/>
      <c r="N83" s="12" t="n"/>
      <c r="O83" s="18" t="n"/>
      <c r="P83" s="17">
        <f>IF(OR('Plán likvidity'!C83="",'Plán likvidity'!L83=""),"",IF('Plán likvidity'!C83="Príjem",'Plán likvidity'!L83,-'Plán likvidity'!L83))</f>
        <v/>
      </c>
      <c r="Q83" s="17">
        <f>IF('Plán likvidity'!P83="","",'Plán likvidity'!$B$3+SUM('Plán likvidity'!$P$11:P83))</f>
        <v/>
      </c>
      <c r="R83" s="11">
        <f>IF('Plán likvidity'!B83="","",IF(AND('Plán likvidity'!M83&lt;&gt;"Uhradené",'Plán likvidity'!B83&lt;TODAY()),"Po splatnosti","V poriadku"))</f>
        <v/>
      </c>
      <c r="S83" s="11">
        <f>IF('Plán likvidity'!D83="","",IFERROR(VLOOKUP('Plán likvidity'!D83,'Pokyny'!$A$16:$B$23,2,FALSE),""))</f>
        <v/>
      </c>
    </row>
    <row r="84">
      <c r="A84" s="19">
        <f>IF('Plán likvidity'!B84="","",COUNTA('Plán likvidity'!$B$11:B84))</f>
        <v/>
      </c>
      <c r="B84" s="12" t="n"/>
      <c r="C84" s="13" t="n"/>
      <c r="D84" s="14" t="n"/>
      <c r="E84" s="14" t="n"/>
      <c r="F84" s="15" t="n"/>
      <c r="G84" s="15" t="n"/>
      <c r="H84" s="14" t="n"/>
      <c r="I84" s="4" t="n"/>
      <c r="J84" s="16" t="n"/>
      <c r="K84" s="5">
        <f>IF(OR('Plán likvidity'!I84="",'Plán likvidity'!J84=""),"",'Plán likvidity'!I84*'Plán likvidity'!J84)</f>
        <v/>
      </c>
      <c r="L84" s="5">
        <f>IF(OR('Plán likvidity'!I84="",'Plán likvidity'!J84=""),"",'Plán likvidity'!I84+'Plán likvidity'!K84)</f>
        <v/>
      </c>
      <c r="M84" s="13" t="n"/>
      <c r="N84" s="12" t="n"/>
      <c r="O84" s="18" t="n"/>
      <c r="P84" s="5">
        <f>IF(OR('Plán likvidity'!C84="",'Plán likvidity'!L84=""),"",IF('Plán likvidity'!C84="Príjem",'Plán likvidity'!L84,-'Plán likvidity'!L84))</f>
        <v/>
      </c>
      <c r="Q84" s="5">
        <f>IF('Plán likvidity'!P84="","",'Plán likvidity'!$B$3+SUM('Plán likvidity'!$P$11:P84))</f>
        <v/>
      </c>
      <c r="R84" s="19">
        <f>IF('Plán likvidity'!B84="","",IF(AND('Plán likvidity'!M84&lt;&gt;"Uhradené",'Plán likvidity'!B84&lt;TODAY()),"Po splatnosti","V poriadku"))</f>
        <v/>
      </c>
      <c r="S84" s="19">
        <f>IF('Plán likvidity'!D84="","",IFERROR(VLOOKUP('Plán likvidity'!D84,'Pokyny'!$A$16:$B$23,2,FALSE),""))</f>
        <v/>
      </c>
    </row>
    <row r="85">
      <c r="A85" s="11">
        <f>IF('Plán likvidity'!B85="","",COUNTA('Plán likvidity'!$B$11:B85))</f>
        <v/>
      </c>
      <c r="B85" s="12" t="n"/>
      <c r="C85" s="13" t="n"/>
      <c r="D85" s="14" t="n"/>
      <c r="E85" s="14" t="n"/>
      <c r="F85" s="15" t="n"/>
      <c r="G85" s="15" t="n"/>
      <c r="H85" s="14" t="n"/>
      <c r="I85" s="4" t="n"/>
      <c r="J85" s="16" t="n"/>
      <c r="K85" s="17">
        <f>IF(OR('Plán likvidity'!I85="",'Plán likvidity'!J85=""),"",'Plán likvidity'!I85*'Plán likvidity'!J85)</f>
        <v/>
      </c>
      <c r="L85" s="17">
        <f>IF(OR('Plán likvidity'!I85="",'Plán likvidity'!J85=""),"",'Plán likvidity'!I85+'Plán likvidity'!K85)</f>
        <v/>
      </c>
      <c r="M85" s="13" t="n"/>
      <c r="N85" s="12" t="n"/>
      <c r="O85" s="18" t="n"/>
      <c r="P85" s="17">
        <f>IF(OR('Plán likvidity'!C85="",'Plán likvidity'!L85=""),"",IF('Plán likvidity'!C85="Príjem",'Plán likvidity'!L85,-'Plán likvidity'!L85))</f>
        <v/>
      </c>
      <c r="Q85" s="17">
        <f>IF('Plán likvidity'!P85="","",'Plán likvidity'!$B$3+SUM('Plán likvidity'!$P$11:P85))</f>
        <v/>
      </c>
      <c r="R85" s="11">
        <f>IF('Plán likvidity'!B85="","",IF(AND('Plán likvidity'!M85&lt;&gt;"Uhradené",'Plán likvidity'!B85&lt;TODAY()),"Po splatnosti","V poriadku"))</f>
        <v/>
      </c>
      <c r="S85" s="11">
        <f>IF('Plán likvidity'!D85="","",IFERROR(VLOOKUP('Plán likvidity'!D85,'Pokyny'!$A$16:$B$23,2,FALSE),""))</f>
        <v/>
      </c>
    </row>
    <row r="86">
      <c r="A86" s="19">
        <f>IF('Plán likvidity'!B86="","",COUNTA('Plán likvidity'!$B$11:B86))</f>
        <v/>
      </c>
      <c r="B86" s="12" t="n"/>
      <c r="C86" s="13" t="n"/>
      <c r="D86" s="14" t="n"/>
      <c r="E86" s="14" t="n"/>
      <c r="F86" s="15" t="n"/>
      <c r="G86" s="15" t="n"/>
      <c r="H86" s="14" t="n"/>
      <c r="I86" s="4" t="n"/>
      <c r="J86" s="16" t="n"/>
      <c r="K86" s="5">
        <f>IF(OR('Plán likvidity'!I86="",'Plán likvidity'!J86=""),"",'Plán likvidity'!I86*'Plán likvidity'!J86)</f>
        <v/>
      </c>
      <c r="L86" s="5">
        <f>IF(OR('Plán likvidity'!I86="",'Plán likvidity'!J86=""),"",'Plán likvidity'!I86+'Plán likvidity'!K86)</f>
        <v/>
      </c>
      <c r="M86" s="13" t="n"/>
      <c r="N86" s="12" t="n"/>
      <c r="O86" s="18" t="n"/>
      <c r="P86" s="5">
        <f>IF(OR('Plán likvidity'!C86="",'Plán likvidity'!L86=""),"",IF('Plán likvidity'!C86="Príjem",'Plán likvidity'!L86,-'Plán likvidity'!L86))</f>
        <v/>
      </c>
      <c r="Q86" s="5">
        <f>IF('Plán likvidity'!P86="","",'Plán likvidity'!$B$3+SUM('Plán likvidity'!$P$11:P86))</f>
        <v/>
      </c>
      <c r="R86" s="19">
        <f>IF('Plán likvidity'!B86="","",IF(AND('Plán likvidity'!M86&lt;&gt;"Uhradené",'Plán likvidity'!B86&lt;TODAY()),"Po splatnosti","V poriadku"))</f>
        <v/>
      </c>
      <c r="S86" s="19">
        <f>IF('Plán likvidity'!D86="","",IFERROR(VLOOKUP('Plán likvidity'!D86,'Pokyny'!$A$16:$B$23,2,FALSE),""))</f>
        <v/>
      </c>
    </row>
    <row r="87">
      <c r="A87" s="11">
        <f>IF('Plán likvidity'!B87="","",COUNTA('Plán likvidity'!$B$11:B87))</f>
        <v/>
      </c>
      <c r="B87" s="12" t="n"/>
      <c r="C87" s="13" t="n"/>
      <c r="D87" s="14" t="n"/>
      <c r="E87" s="14" t="n"/>
      <c r="F87" s="15" t="n"/>
      <c r="G87" s="15" t="n"/>
      <c r="H87" s="14" t="n"/>
      <c r="I87" s="4" t="n"/>
      <c r="J87" s="16" t="n"/>
      <c r="K87" s="17">
        <f>IF(OR('Plán likvidity'!I87="",'Plán likvidity'!J87=""),"",'Plán likvidity'!I87*'Plán likvidity'!J87)</f>
        <v/>
      </c>
      <c r="L87" s="17">
        <f>IF(OR('Plán likvidity'!I87="",'Plán likvidity'!J87=""),"",'Plán likvidity'!I87+'Plán likvidity'!K87)</f>
        <v/>
      </c>
      <c r="M87" s="13" t="n"/>
      <c r="N87" s="12" t="n"/>
      <c r="O87" s="18" t="n"/>
      <c r="P87" s="17">
        <f>IF(OR('Plán likvidity'!C87="",'Plán likvidity'!L87=""),"",IF('Plán likvidity'!C87="Príjem",'Plán likvidity'!L87,-'Plán likvidity'!L87))</f>
        <v/>
      </c>
      <c r="Q87" s="17">
        <f>IF('Plán likvidity'!P87="","",'Plán likvidity'!$B$3+SUM('Plán likvidity'!$P$11:P87))</f>
        <v/>
      </c>
      <c r="R87" s="11">
        <f>IF('Plán likvidity'!B87="","",IF(AND('Plán likvidity'!M87&lt;&gt;"Uhradené",'Plán likvidity'!B87&lt;TODAY()),"Po splatnosti","V poriadku"))</f>
        <v/>
      </c>
      <c r="S87" s="11">
        <f>IF('Plán likvidity'!D87="","",IFERROR(VLOOKUP('Plán likvidity'!D87,'Pokyny'!$A$16:$B$23,2,FALSE),""))</f>
        <v/>
      </c>
    </row>
    <row r="88">
      <c r="A88" s="19">
        <f>IF('Plán likvidity'!B88="","",COUNTA('Plán likvidity'!$B$11:B88))</f>
        <v/>
      </c>
      <c r="B88" s="12" t="n"/>
      <c r="C88" s="13" t="n"/>
      <c r="D88" s="14" t="n"/>
      <c r="E88" s="14" t="n"/>
      <c r="F88" s="15" t="n"/>
      <c r="G88" s="15" t="n"/>
      <c r="H88" s="14" t="n"/>
      <c r="I88" s="4" t="n"/>
      <c r="J88" s="16" t="n"/>
      <c r="K88" s="5">
        <f>IF(OR('Plán likvidity'!I88="",'Plán likvidity'!J88=""),"",'Plán likvidity'!I88*'Plán likvidity'!J88)</f>
        <v/>
      </c>
      <c r="L88" s="5">
        <f>IF(OR('Plán likvidity'!I88="",'Plán likvidity'!J88=""),"",'Plán likvidity'!I88+'Plán likvidity'!K88)</f>
        <v/>
      </c>
      <c r="M88" s="13" t="n"/>
      <c r="N88" s="12" t="n"/>
      <c r="O88" s="18" t="n"/>
      <c r="P88" s="5">
        <f>IF(OR('Plán likvidity'!C88="",'Plán likvidity'!L88=""),"",IF('Plán likvidity'!C88="Príjem",'Plán likvidity'!L88,-'Plán likvidity'!L88))</f>
        <v/>
      </c>
      <c r="Q88" s="5">
        <f>IF('Plán likvidity'!P88="","",'Plán likvidity'!$B$3+SUM('Plán likvidity'!$P$11:P88))</f>
        <v/>
      </c>
      <c r="R88" s="19">
        <f>IF('Plán likvidity'!B88="","",IF(AND('Plán likvidity'!M88&lt;&gt;"Uhradené",'Plán likvidity'!B88&lt;TODAY()),"Po splatnosti","V poriadku"))</f>
        <v/>
      </c>
      <c r="S88" s="19">
        <f>IF('Plán likvidity'!D88="","",IFERROR(VLOOKUP('Plán likvidity'!D88,'Pokyny'!$A$16:$B$23,2,FALSE),""))</f>
        <v/>
      </c>
    </row>
    <row r="89">
      <c r="A89" s="11">
        <f>IF('Plán likvidity'!B89="","",COUNTA('Plán likvidity'!$B$11:B89))</f>
        <v/>
      </c>
      <c r="B89" s="12" t="n"/>
      <c r="C89" s="13" t="n"/>
      <c r="D89" s="14" t="n"/>
      <c r="E89" s="14" t="n"/>
      <c r="F89" s="15" t="n"/>
      <c r="G89" s="15" t="n"/>
      <c r="H89" s="14" t="n"/>
      <c r="I89" s="4" t="n"/>
      <c r="J89" s="16" t="n"/>
      <c r="K89" s="17">
        <f>IF(OR('Plán likvidity'!I89="",'Plán likvidity'!J89=""),"",'Plán likvidity'!I89*'Plán likvidity'!J89)</f>
        <v/>
      </c>
      <c r="L89" s="17">
        <f>IF(OR('Plán likvidity'!I89="",'Plán likvidity'!J89=""),"",'Plán likvidity'!I89+'Plán likvidity'!K89)</f>
        <v/>
      </c>
      <c r="M89" s="13" t="n"/>
      <c r="N89" s="12" t="n"/>
      <c r="O89" s="18" t="n"/>
      <c r="P89" s="17">
        <f>IF(OR('Plán likvidity'!C89="",'Plán likvidity'!L89=""),"",IF('Plán likvidity'!C89="Príjem",'Plán likvidity'!L89,-'Plán likvidity'!L89))</f>
        <v/>
      </c>
      <c r="Q89" s="17">
        <f>IF('Plán likvidity'!P89="","",'Plán likvidity'!$B$3+SUM('Plán likvidity'!$P$11:P89))</f>
        <v/>
      </c>
      <c r="R89" s="11">
        <f>IF('Plán likvidity'!B89="","",IF(AND('Plán likvidity'!M89&lt;&gt;"Uhradené",'Plán likvidity'!B89&lt;TODAY()),"Po splatnosti","V poriadku"))</f>
        <v/>
      </c>
      <c r="S89" s="11">
        <f>IF('Plán likvidity'!D89="","",IFERROR(VLOOKUP('Plán likvidity'!D89,'Pokyny'!$A$16:$B$23,2,FALSE),""))</f>
        <v/>
      </c>
    </row>
    <row r="90">
      <c r="A90" s="19">
        <f>IF('Plán likvidity'!B90="","",COUNTA('Plán likvidity'!$B$11:B90))</f>
        <v/>
      </c>
      <c r="B90" s="12" t="n"/>
      <c r="C90" s="13" t="n"/>
      <c r="D90" s="14" t="n"/>
      <c r="E90" s="14" t="n"/>
      <c r="F90" s="15" t="n"/>
      <c r="G90" s="15" t="n"/>
      <c r="H90" s="14" t="n"/>
      <c r="I90" s="4" t="n"/>
      <c r="J90" s="16" t="n"/>
      <c r="K90" s="5">
        <f>IF(OR('Plán likvidity'!I90="",'Plán likvidity'!J90=""),"",'Plán likvidity'!I90*'Plán likvidity'!J90)</f>
        <v/>
      </c>
      <c r="L90" s="5">
        <f>IF(OR('Plán likvidity'!I90="",'Plán likvidity'!J90=""),"",'Plán likvidity'!I90+'Plán likvidity'!K90)</f>
        <v/>
      </c>
      <c r="M90" s="13" t="n"/>
      <c r="N90" s="12" t="n"/>
      <c r="O90" s="18" t="n"/>
      <c r="P90" s="5">
        <f>IF(OR('Plán likvidity'!C90="",'Plán likvidity'!L90=""),"",IF('Plán likvidity'!C90="Príjem",'Plán likvidity'!L90,-'Plán likvidity'!L90))</f>
        <v/>
      </c>
      <c r="Q90" s="5">
        <f>IF('Plán likvidity'!P90="","",'Plán likvidity'!$B$3+SUM('Plán likvidity'!$P$11:P90))</f>
        <v/>
      </c>
      <c r="R90" s="19">
        <f>IF('Plán likvidity'!B90="","",IF(AND('Plán likvidity'!M90&lt;&gt;"Uhradené",'Plán likvidity'!B90&lt;TODAY()),"Po splatnosti","V poriadku"))</f>
        <v/>
      </c>
      <c r="S90" s="19">
        <f>IF('Plán likvidity'!D90="","",IFERROR(VLOOKUP('Plán likvidity'!D90,'Pokyny'!$A$16:$B$23,2,FALSE),""))</f>
        <v/>
      </c>
    </row>
    <row r="91">
      <c r="A91" s="11">
        <f>IF('Plán likvidity'!B91="","",COUNTA('Plán likvidity'!$B$11:B91))</f>
        <v/>
      </c>
      <c r="B91" s="12" t="n"/>
      <c r="C91" s="13" t="n"/>
      <c r="D91" s="14" t="n"/>
      <c r="E91" s="14" t="n"/>
      <c r="F91" s="15" t="n"/>
      <c r="G91" s="15" t="n"/>
      <c r="H91" s="14" t="n"/>
      <c r="I91" s="4" t="n"/>
      <c r="J91" s="16" t="n"/>
      <c r="K91" s="17">
        <f>IF(OR('Plán likvidity'!I91="",'Plán likvidity'!J91=""),"",'Plán likvidity'!I91*'Plán likvidity'!J91)</f>
        <v/>
      </c>
      <c r="L91" s="17">
        <f>IF(OR('Plán likvidity'!I91="",'Plán likvidity'!J91=""),"",'Plán likvidity'!I91+'Plán likvidity'!K91)</f>
        <v/>
      </c>
      <c r="M91" s="13" t="n"/>
      <c r="N91" s="12" t="n"/>
      <c r="O91" s="18" t="n"/>
      <c r="P91" s="17">
        <f>IF(OR('Plán likvidity'!C91="",'Plán likvidity'!L91=""),"",IF('Plán likvidity'!C91="Príjem",'Plán likvidity'!L91,-'Plán likvidity'!L91))</f>
        <v/>
      </c>
      <c r="Q91" s="17">
        <f>IF('Plán likvidity'!P91="","",'Plán likvidity'!$B$3+SUM('Plán likvidity'!$P$11:P91))</f>
        <v/>
      </c>
      <c r="R91" s="11">
        <f>IF('Plán likvidity'!B91="","",IF(AND('Plán likvidity'!M91&lt;&gt;"Uhradené",'Plán likvidity'!B91&lt;TODAY()),"Po splatnosti","V poriadku"))</f>
        <v/>
      </c>
      <c r="S91" s="11">
        <f>IF('Plán likvidity'!D91="","",IFERROR(VLOOKUP('Plán likvidity'!D91,'Pokyny'!$A$16:$B$23,2,FALSE),""))</f>
        <v/>
      </c>
    </row>
    <row r="92">
      <c r="A92" s="19">
        <f>IF('Plán likvidity'!B92="","",COUNTA('Plán likvidity'!$B$11:B92))</f>
        <v/>
      </c>
      <c r="B92" s="12" t="n"/>
      <c r="C92" s="13" t="n"/>
      <c r="D92" s="14" t="n"/>
      <c r="E92" s="14" t="n"/>
      <c r="F92" s="15" t="n"/>
      <c r="G92" s="15" t="n"/>
      <c r="H92" s="14" t="n"/>
      <c r="I92" s="4" t="n"/>
      <c r="J92" s="16" t="n"/>
      <c r="K92" s="5">
        <f>IF(OR('Plán likvidity'!I92="",'Plán likvidity'!J92=""),"",'Plán likvidity'!I92*'Plán likvidity'!J92)</f>
        <v/>
      </c>
      <c r="L92" s="5">
        <f>IF(OR('Plán likvidity'!I92="",'Plán likvidity'!J92=""),"",'Plán likvidity'!I92+'Plán likvidity'!K92)</f>
        <v/>
      </c>
      <c r="M92" s="13" t="n"/>
      <c r="N92" s="12" t="n"/>
      <c r="O92" s="18" t="n"/>
      <c r="P92" s="5">
        <f>IF(OR('Plán likvidity'!C92="",'Plán likvidity'!L92=""),"",IF('Plán likvidity'!C92="Príjem",'Plán likvidity'!L92,-'Plán likvidity'!L92))</f>
        <v/>
      </c>
      <c r="Q92" s="5">
        <f>IF('Plán likvidity'!P92="","",'Plán likvidity'!$B$3+SUM('Plán likvidity'!$P$11:P92))</f>
        <v/>
      </c>
      <c r="R92" s="19">
        <f>IF('Plán likvidity'!B92="","",IF(AND('Plán likvidity'!M92&lt;&gt;"Uhradené",'Plán likvidity'!B92&lt;TODAY()),"Po splatnosti","V poriadku"))</f>
        <v/>
      </c>
      <c r="S92" s="19">
        <f>IF('Plán likvidity'!D92="","",IFERROR(VLOOKUP('Plán likvidity'!D92,'Pokyny'!$A$16:$B$23,2,FALSE),""))</f>
        <v/>
      </c>
    </row>
    <row r="93">
      <c r="A93" s="11">
        <f>IF('Plán likvidity'!B93="","",COUNTA('Plán likvidity'!$B$11:B93))</f>
        <v/>
      </c>
      <c r="B93" s="12" t="n"/>
      <c r="C93" s="13" t="n"/>
      <c r="D93" s="14" t="n"/>
      <c r="E93" s="14" t="n"/>
      <c r="F93" s="15" t="n"/>
      <c r="G93" s="15" t="n"/>
      <c r="H93" s="14" t="n"/>
      <c r="I93" s="4" t="n"/>
      <c r="J93" s="16" t="n"/>
      <c r="K93" s="17">
        <f>IF(OR('Plán likvidity'!I93="",'Plán likvidity'!J93=""),"",'Plán likvidity'!I93*'Plán likvidity'!J93)</f>
        <v/>
      </c>
      <c r="L93" s="17">
        <f>IF(OR('Plán likvidity'!I93="",'Plán likvidity'!J93=""),"",'Plán likvidity'!I93+'Plán likvidity'!K93)</f>
        <v/>
      </c>
      <c r="M93" s="13" t="n"/>
      <c r="N93" s="12" t="n"/>
      <c r="O93" s="18" t="n"/>
      <c r="P93" s="17">
        <f>IF(OR('Plán likvidity'!C93="",'Plán likvidity'!L93=""),"",IF('Plán likvidity'!C93="Príjem",'Plán likvidity'!L93,-'Plán likvidity'!L93))</f>
        <v/>
      </c>
      <c r="Q93" s="17">
        <f>IF('Plán likvidity'!P93="","",'Plán likvidity'!$B$3+SUM('Plán likvidity'!$P$11:P93))</f>
        <v/>
      </c>
      <c r="R93" s="11">
        <f>IF('Plán likvidity'!B93="","",IF(AND('Plán likvidity'!M93&lt;&gt;"Uhradené",'Plán likvidity'!B93&lt;TODAY()),"Po splatnosti","V poriadku"))</f>
        <v/>
      </c>
      <c r="S93" s="11">
        <f>IF('Plán likvidity'!D93="","",IFERROR(VLOOKUP('Plán likvidity'!D93,'Pokyny'!$A$16:$B$23,2,FALSE),""))</f>
        <v/>
      </c>
    </row>
    <row r="94">
      <c r="A94" s="19">
        <f>IF('Plán likvidity'!B94="","",COUNTA('Plán likvidity'!$B$11:B94))</f>
        <v/>
      </c>
      <c r="B94" s="12" t="n"/>
      <c r="C94" s="13" t="n"/>
      <c r="D94" s="14" t="n"/>
      <c r="E94" s="14" t="n"/>
      <c r="F94" s="15" t="n"/>
      <c r="G94" s="15" t="n"/>
      <c r="H94" s="14" t="n"/>
      <c r="I94" s="4" t="n"/>
      <c r="J94" s="16" t="n"/>
      <c r="K94" s="5">
        <f>IF(OR('Plán likvidity'!I94="",'Plán likvidity'!J94=""),"",'Plán likvidity'!I94*'Plán likvidity'!J94)</f>
        <v/>
      </c>
      <c r="L94" s="5">
        <f>IF(OR('Plán likvidity'!I94="",'Plán likvidity'!J94=""),"",'Plán likvidity'!I94+'Plán likvidity'!K94)</f>
        <v/>
      </c>
      <c r="M94" s="13" t="n"/>
      <c r="N94" s="12" t="n"/>
      <c r="O94" s="18" t="n"/>
      <c r="P94" s="5">
        <f>IF(OR('Plán likvidity'!C94="",'Plán likvidity'!L94=""),"",IF('Plán likvidity'!C94="Príjem",'Plán likvidity'!L94,-'Plán likvidity'!L94))</f>
        <v/>
      </c>
      <c r="Q94" s="5">
        <f>IF('Plán likvidity'!P94="","",'Plán likvidity'!$B$3+SUM('Plán likvidity'!$P$11:P94))</f>
        <v/>
      </c>
      <c r="R94" s="19">
        <f>IF('Plán likvidity'!B94="","",IF(AND('Plán likvidity'!M94&lt;&gt;"Uhradené",'Plán likvidity'!B94&lt;TODAY()),"Po splatnosti","V poriadku"))</f>
        <v/>
      </c>
      <c r="S94" s="19">
        <f>IF('Plán likvidity'!D94="","",IFERROR(VLOOKUP('Plán likvidity'!D94,'Pokyny'!$A$16:$B$23,2,FALSE),""))</f>
        <v/>
      </c>
    </row>
    <row r="95">
      <c r="A95" s="11">
        <f>IF('Plán likvidity'!B95="","",COUNTA('Plán likvidity'!$B$11:B95))</f>
        <v/>
      </c>
      <c r="B95" s="12" t="n"/>
      <c r="C95" s="13" t="n"/>
      <c r="D95" s="14" t="n"/>
      <c r="E95" s="14" t="n"/>
      <c r="F95" s="15" t="n"/>
      <c r="G95" s="15" t="n"/>
      <c r="H95" s="14" t="n"/>
      <c r="I95" s="4" t="n"/>
      <c r="J95" s="16" t="n"/>
      <c r="K95" s="17">
        <f>IF(OR('Plán likvidity'!I95="",'Plán likvidity'!J95=""),"",'Plán likvidity'!I95*'Plán likvidity'!J95)</f>
        <v/>
      </c>
      <c r="L95" s="17">
        <f>IF(OR('Plán likvidity'!I95="",'Plán likvidity'!J95=""),"",'Plán likvidity'!I95+'Plán likvidity'!K95)</f>
        <v/>
      </c>
      <c r="M95" s="13" t="n"/>
      <c r="N95" s="12" t="n"/>
      <c r="O95" s="18" t="n"/>
      <c r="P95" s="17">
        <f>IF(OR('Plán likvidity'!C95="",'Plán likvidity'!L95=""),"",IF('Plán likvidity'!C95="Príjem",'Plán likvidity'!L95,-'Plán likvidity'!L95))</f>
        <v/>
      </c>
      <c r="Q95" s="17">
        <f>IF('Plán likvidity'!P95="","",'Plán likvidity'!$B$3+SUM('Plán likvidity'!$P$11:P95))</f>
        <v/>
      </c>
      <c r="R95" s="11">
        <f>IF('Plán likvidity'!B95="","",IF(AND('Plán likvidity'!M95&lt;&gt;"Uhradené",'Plán likvidity'!B95&lt;TODAY()),"Po splatnosti","V poriadku"))</f>
        <v/>
      </c>
      <c r="S95" s="11">
        <f>IF('Plán likvidity'!D95="","",IFERROR(VLOOKUP('Plán likvidity'!D95,'Pokyny'!$A$16:$B$23,2,FALSE),""))</f>
        <v/>
      </c>
    </row>
    <row r="96">
      <c r="A96" s="19">
        <f>IF('Plán likvidity'!B96="","",COUNTA('Plán likvidity'!$B$11:B96))</f>
        <v/>
      </c>
      <c r="B96" s="12" t="n"/>
      <c r="C96" s="13" t="n"/>
      <c r="D96" s="14" t="n"/>
      <c r="E96" s="14" t="n"/>
      <c r="F96" s="15" t="n"/>
      <c r="G96" s="15" t="n"/>
      <c r="H96" s="14" t="n"/>
      <c r="I96" s="4" t="n"/>
      <c r="J96" s="16" t="n"/>
      <c r="K96" s="5">
        <f>IF(OR('Plán likvidity'!I96="",'Plán likvidity'!J96=""),"",'Plán likvidity'!I96*'Plán likvidity'!J96)</f>
        <v/>
      </c>
      <c r="L96" s="5">
        <f>IF(OR('Plán likvidity'!I96="",'Plán likvidity'!J96=""),"",'Plán likvidity'!I96+'Plán likvidity'!K96)</f>
        <v/>
      </c>
      <c r="M96" s="13" t="n"/>
      <c r="N96" s="12" t="n"/>
      <c r="O96" s="18" t="n"/>
      <c r="P96" s="5">
        <f>IF(OR('Plán likvidity'!C96="",'Plán likvidity'!L96=""),"",IF('Plán likvidity'!C96="Príjem",'Plán likvidity'!L96,-'Plán likvidity'!L96))</f>
        <v/>
      </c>
      <c r="Q96" s="5">
        <f>IF('Plán likvidity'!P96="","",'Plán likvidity'!$B$3+SUM('Plán likvidity'!$P$11:P96))</f>
        <v/>
      </c>
      <c r="R96" s="19">
        <f>IF('Plán likvidity'!B96="","",IF(AND('Plán likvidity'!M96&lt;&gt;"Uhradené",'Plán likvidity'!B96&lt;TODAY()),"Po splatnosti","V poriadku"))</f>
        <v/>
      </c>
      <c r="S96" s="19">
        <f>IF('Plán likvidity'!D96="","",IFERROR(VLOOKUP('Plán likvidity'!D96,'Pokyny'!$A$16:$B$23,2,FALSE),""))</f>
        <v/>
      </c>
    </row>
    <row r="97">
      <c r="A97" s="11">
        <f>IF('Plán likvidity'!B97="","",COUNTA('Plán likvidity'!$B$11:B97))</f>
        <v/>
      </c>
      <c r="B97" s="12" t="n"/>
      <c r="C97" s="13" t="n"/>
      <c r="D97" s="14" t="n"/>
      <c r="E97" s="14" t="n"/>
      <c r="F97" s="15" t="n"/>
      <c r="G97" s="15" t="n"/>
      <c r="H97" s="14" t="n"/>
      <c r="I97" s="4" t="n"/>
      <c r="J97" s="16" t="n"/>
      <c r="K97" s="17">
        <f>IF(OR('Plán likvidity'!I97="",'Plán likvidity'!J97=""),"",'Plán likvidity'!I97*'Plán likvidity'!J97)</f>
        <v/>
      </c>
      <c r="L97" s="17">
        <f>IF(OR('Plán likvidity'!I97="",'Plán likvidity'!J97=""),"",'Plán likvidity'!I97+'Plán likvidity'!K97)</f>
        <v/>
      </c>
      <c r="M97" s="13" t="n"/>
      <c r="N97" s="12" t="n"/>
      <c r="O97" s="18" t="n"/>
      <c r="P97" s="17">
        <f>IF(OR('Plán likvidity'!C97="",'Plán likvidity'!L97=""),"",IF('Plán likvidity'!C97="Príjem",'Plán likvidity'!L97,-'Plán likvidity'!L97))</f>
        <v/>
      </c>
      <c r="Q97" s="17">
        <f>IF('Plán likvidity'!P97="","",'Plán likvidity'!$B$3+SUM('Plán likvidity'!$P$11:P97))</f>
        <v/>
      </c>
      <c r="R97" s="11">
        <f>IF('Plán likvidity'!B97="","",IF(AND('Plán likvidity'!M97&lt;&gt;"Uhradené",'Plán likvidity'!B97&lt;TODAY()),"Po splatnosti","V poriadku"))</f>
        <v/>
      </c>
      <c r="S97" s="11">
        <f>IF('Plán likvidity'!D97="","",IFERROR(VLOOKUP('Plán likvidity'!D97,'Pokyny'!$A$16:$B$23,2,FALSE),""))</f>
        <v/>
      </c>
    </row>
    <row r="98">
      <c r="A98" s="19">
        <f>IF('Plán likvidity'!B98="","",COUNTA('Plán likvidity'!$B$11:B98))</f>
        <v/>
      </c>
      <c r="B98" s="12" t="n"/>
      <c r="C98" s="13" t="n"/>
      <c r="D98" s="14" t="n"/>
      <c r="E98" s="14" t="n"/>
      <c r="F98" s="15" t="n"/>
      <c r="G98" s="15" t="n"/>
      <c r="H98" s="14" t="n"/>
      <c r="I98" s="4" t="n"/>
      <c r="J98" s="16" t="n"/>
      <c r="K98" s="5">
        <f>IF(OR('Plán likvidity'!I98="",'Plán likvidity'!J98=""),"",'Plán likvidity'!I98*'Plán likvidity'!J98)</f>
        <v/>
      </c>
      <c r="L98" s="5">
        <f>IF(OR('Plán likvidity'!I98="",'Plán likvidity'!J98=""),"",'Plán likvidity'!I98+'Plán likvidity'!K98)</f>
        <v/>
      </c>
      <c r="M98" s="13" t="n"/>
      <c r="N98" s="12" t="n"/>
      <c r="O98" s="18" t="n"/>
      <c r="P98" s="5">
        <f>IF(OR('Plán likvidity'!C98="",'Plán likvidity'!L98=""),"",IF('Plán likvidity'!C98="Príjem",'Plán likvidity'!L98,-'Plán likvidity'!L98))</f>
        <v/>
      </c>
      <c r="Q98" s="5">
        <f>IF('Plán likvidity'!P98="","",'Plán likvidity'!$B$3+SUM('Plán likvidity'!$P$11:P98))</f>
        <v/>
      </c>
      <c r="R98" s="19">
        <f>IF('Plán likvidity'!B98="","",IF(AND('Plán likvidity'!M98&lt;&gt;"Uhradené",'Plán likvidity'!B98&lt;TODAY()),"Po splatnosti","V poriadku"))</f>
        <v/>
      </c>
      <c r="S98" s="19">
        <f>IF('Plán likvidity'!D98="","",IFERROR(VLOOKUP('Plán likvidity'!D98,'Pokyny'!$A$16:$B$23,2,FALSE),""))</f>
        <v/>
      </c>
    </row>
    <row r="99">
      <c r="A99" s="11">
        <f>IF('Plán likvidity'!B99="","",COUNTA('Plán likvidity'!$B$11:B99))</f>
        <v/>
      </c>
      <c r="B99" s="12" t="n"/>
      <c r="C99" s="13" t="n"/>
      <c r="D99" s="14" t="n"/>
      <c r="E99" s="14" t="n"/>
      <c r="F99" s="15" t="n"/>
      <c r="G99" s="15" t="n"/>
      <c r="H99" s="14" t="n"/>
      <c r="I99" s="4" t="n"/>
      <c r="J99" s="16" t="n"/>
      <c r="K99" s="17">
        <f>IF(OR('Plán likvidity'!I99="",'Plán likvidity'!J99=""),"",'Plán likvidity'!I99*'Plán likvidity'!J99)</f>
        <v/>
      </c>
      <c r="L99" s="17">
        <f>IF(OR('Plán likvidity'!I99="",'Plán likvidity'!J99=""),"",'Plán likvidity'!I99+'Plán likvidity'!K99)</f>
        <v/>
      </c>
      <c r="M99" s="13" t="n"/>
      <c r="N99" s="12" t="n"/>
      <c r="O99" s="18" t="n"/>
      <c r="P99" s="17">
        <f>IF(OR('Plán likvidity'!C99="",'Plán likvidity'!L99=""),"",IF('Plán likvidity'!C99="Príjem",'Plán likvidity'!L99,-'Plán likvidity'!L99))</f>
        <v/>
      </c>
      <c r="Q99" s="17">
        <f>IF('Plán likvidity'!P99="","",'Plán likvidity'!$B$3+SUM('Plán likvidity'!$P$11:P99))</f>
        <v/>
      </c>
      <c r="R99" s="11">
        <f>IF('Plán likvidity'!B99="","",IF(AND('Plán likvidity'!M99&lt;&gt;"Uhradené",'Plán likvidity'!B99&lt;TODAY()),"Po splatnosti","V poriadku"))</f>
        <v/>
      </c>
      <c r="S99" s="11">
        <f>IF('Plán likvidity'!D99="","",IFERROR(VLOOKUP('Plán likvidity'!D99,'Pokyny'!$A$16:$B$23,2,FALSE),""))</f>
        <v/>
      </c>
    </row>
    <row r="100">
      <c r="A100" s="19">
        <f>IF('Plán likvidity'!B100="","",COUNTA('Plán likvidity'!$B$11:B100))</f>
        <v/>
      </c>
      <c r="B100" s="12" t="n"/>
      <c r="C100" s="13" t="n"/>
      <c r="D100" s="14" t="n"/>
      <c r="E100" s="14" t="n"/>
      <c r="F100" s="15" t="n"/>
      <c r="G100" s="15" t="n"/>
      <c r="H100" s="14" t="n"/>
      <c r="I100" s="4" t="n"/>
      <c r="J100" s="16" t="n"/>
      <c r="K100" s="5">
        <f>IF(OR('Plán likvidity'!I100="",'Plán likvidity'!J100=""),"",'Plán likvidity'!I100*'Plán likvidity'!J100)</f>
        <v/>
      </c>
      <c r="L100" s="5">
        <f>IF(OR('Plán likvidity'!I100="",'Plán likvidity'!J100=""),"",'Plán likvidity'!I100+'Plán likvidity'!K100)</f>
        <v/>
      </c>
      <c r="M100" s="13" t="n"/>
      <c r="N100" s="12" t="n"/>
      <c r="O100" s="18" t="n"/>
      <c r="P100" s="5">
        <f>IF(OR('Plán likvidity'!C100="",'Plán likvidity'!L100=""),"",IF('Plán likvidity'!C100="Príjem",'Plán likvidity'!L100,-'Plán likvidity'!L100))</f>
        <v/>
      </c>
      <c r="Q100" s="5">
        <f>IF('Plán likvidity'!P100="","",'Plán likvidity'!$B$3+SUM('Plán likvidity'!$P$11:P100))</f>
        <v/>
      </c>
      <c r="R100" s="19">
        <f>IF('Plán likvidity'!B100="","",IF(AND('Plán likvidity'!M100&lt;&gt;"Uhradené",'Plán likvidity'!B100&lt;TODAY()),"Po splatnosti","V poriadku"))</f>
        <v/>
      </c>
      <c r="S100" s="19">
        <f>IF('Plán likvidity'!D100="","",IFERROR(VLOOKUP('Plán likvidity'!D100,'Pokyny'!$A$16:$B$23,2,FALSE),""))</f>
        <v/>
      </c>
    </row>
    <row r="101">
      <c r="A101" s="11">
        <f>IF('Plán likvidity'!B101="","",COUNTA('Plán likvidity'!$B$11:B101))</f>
        <v/>
      </c>
      <c r="B101" s="12" t="n"/>
      <c r="C101" s="13" t="n"/>
      <c r="D101" s="14" t="n"/>
      <c r="E101" s="14" t="n"/>
      <c r="F101" s="15" t="n"/>
      <c r="G101" s="15" t="n"/>
      <c r="H101" s="14" t="n"/>
      <c r="I101" s="4" t="n"/>
      <c r="J101" s="16" t="n"/>
      <c r="K101" s="17">
        <f>IF(OR('Plán likvidity'!I101="",'Plán likvidity'!J101=""),"",'Plán likvidity'!I101*'Plán likvidity'!J101)</f>
        <v/>
      </c>
      <c r="L101" s="17">
        <f>IF(OR('Plán likvidity'!I101="",'Plán likvidity'!J101=""),"",'Plán likvidity'!I101+'Plán likvidity'!K101)</f>
        <v/>
      </c>
      <c r="M101" s="13" t="n"/>
      <c r="N101" s="12" t="n"/>
      <c r="O101" s="18" t="n"/>
      <c r="P101" s="17">
        <f>IF(OR('Plán likvidity'!C101="",'Plán likvidity'!L101=""),"",IF('Plán likvidity'!C101="Príjem",'Plán likvidity'!L101,-'Plán likvidity'!L101))</f>
        <v/>
      </c>
      <c r="Q101" s="17">
        <f>IF('Plán likvidity'!P101="","",'Plán likvidity'!$B$3+SUM('Plán likvidity'!$P$11:P101))</f>
        <v/>
      </c>
      <c r="R101" s="11">
        <f>IF('Plán likvidity'!B101="","",IF(AND('Plán likvidity'!M101&lt;&gt;"Uhradené",'Plán likvidity'!B101&lt;TODAY()),"Po splatnosti","V poriadku"))</f>
        <v/>
      </c>
      <c r="S101" s="11">
        <f>IF('Plán likvidity'!D101="","",IFERROR(VLOOKUP('Plán likvidity'!D101,'Pokyny'!$A$16:$B$23,2,FALSE),""))</f>
        <v/>
      </c>
    </row>
    <row r="102">
      <c r="A102" s="19">
        <f>IF('Plán likvidity'!B102="","",COUNTA('Plán likvidity'!$B$11:B102))</f>
        <v/>
      </c>
      <c r="B102" s="12" t="n"/>
      <c r="C102" s="13" t="n"/>
      <c r="D102" s="14" t="n"/>
      <c r="E102" s="14" t="n"/>
      <c r="F102" s="15" t="n"/>
      <c r="G102" s="15" t="n"/>
      <c r="H102" s="14" t="n"/>
      <c r="I102" s="4" t="n"/>
      <c r="J102" s="16" t="n"/>
      <c r="K102" s="5">
        <f>IF(OR('Plán likvidity'!I102="",'Plán likvidity'!J102=""),"",'Plán likvidity'!I102*'Plán likvidity'!J102)</f>
        <v/>
      </c>
      <c r="L102" s="5">
        <f>IF(OR('Plán likvidity'!I102="",'Plán likvidity'!J102=""),"",'Plán likvidity'!I102+'Plán likvidity'!K102)</f>
        <v/>
      </c>
      <c r="M102" s="13" t="n"/>
      <c r="N102" s="12" t="n"/>
      <c r="O102" s="18" t="n"/>
      <c r="P102" s="5">
        <f>IF(OR('Plán likvidity'!C102="",'Plán likvidity'!L102=""),"",IF('Plán likvidity'!C102="Príjem",'Plán likvidity'!L102,-'Plán likvidity'!L102))</f>
        <v/>
      </c>
      <c r="Q102" s="5">
        <f>IF('Plán likvidity'!P102="","",'Plán likvidity'!$B$3+SUM('Plán likvidity'!$P$11:P102))</f>
        <v/>
      </c>
      <c r="R102" s="19">
        <f>IF('Plán likvidity'!B102="","",IF(AND('Plán likvidity'!M102&lt;&gt;"Uhradené",'Plán likvidity'!B102&lt;TODAY()),"Po splatnosti","V poriadku"))</f>
        <v/>
      </c>
      <c r="S102" s="19">
        <f>IF('Plán likvidity'!D102="","",IFERROR(VLOOKUP('Plán likvidity'!D102,'Pokyny'!$A$16:$B$23,2,FALSE),""))</f>
        <v/>
      </c>
    </row>
    <row r="103">
      <c r="A103" s="11">
        <f>IF('Plán likvidity'!B103="","",COUNTA('Plán likvidity'!$B$11:B103))</f>
        <v/>
      </c>
      <c r="B103" s="12" t="n"/>
      <c r="C103" s="13" t="n"/>
      <c r="D103" s="14" t="n"/>
      <c r="E103" s="14" t="n"/>
      <c r="F103" s="15" t="n"/>
      <c r="G103" s="15" t="n"/>
      <c r="H103" s="14" t="n"/>
      <c r="I103" s="4" t="n"/>
      <c r="J103" s="16" t="n"/>
      <c r="K103" s="17">
        <f>IF(OR('Plán likvidity'!I103="",'Plán likvidity'!J103=""),"",'Plán likvidity'!I103*'Plán likvidity'!J103)</f>
        <v/>
      </c>
      <c r="L103" s="17">
        <f>IF(OR('Plán likvidity'!I103="",'Plán likvidity'!J103=""),"",'Plán likvidity'!I103+'Plán likvidity'!K103)</f>
        <v/>
      </c>
      <c r="M103" s="13" t="n"/>
      <c r="N103" s="12" t="n"/>
      <c r="O103" s="18" t="n"/>
      <c r="P103" s="17">
        <f>IF(OR('Plán likvidity'!C103="",'Plán likvidity'!L103=""),"",IF('Plán likvidity'!C103="Príjem",'Plán likvidity'!L103,-'Plán likvidity'!L103))</f>
        <v/>
      </c>
      <c r="Q103" s="17">
        <f>IF('Plán likvidity'!P103="","",'Plán likvidity'!$B$3+SUM('Plán likvidity'!$P$11:P103))</f>
        <v/>
      </c>
      <c r="R103" s="11">
        <f>IF('Plán likvidity'!B103="","",IF(AND('Plán likvidity'!M103&lt;&gt;"Uhradené",'Plán likvidity'!B103&lt;TODAY()),"Po splatnosti","V poriadku"))</f>
        <v/>
      </c>
      <c r="S103" s="11">
        <f>IF('Plán likvidity'!D103="","",IFERROR(VLOOKUP('Plán likvidity'!D103,'Pokyny'!$A$16:$B$23,2,FALSE),""))</f>
        <v/>
      </c>
    </row>
    <row r="104">
      <c r="A104" s="19">
        <f>IF('Plán likvidity'!B104="","",COUNTA('Plán likvidity'!$B$11:B104))</f>
        <v/>
      </c>
      <c r="B104" s="12" t="n"/>
      <c r="C104" s="13" t="n"/>
      <c r="D104" s="14" t="n"/>
      <c r="E104" s="14" t="n"/>
      <c r="F104" s="15" t="n"/>
      <c r="G104" s="15" t="n"/>
      <c r="H104" s="14" t="n"/>
      <c r="I104" s="4" t="n"/>
      <c r="J104" s="16" t="n"/>
      <c r="K104" s="5">
        <f>IF(OR('Plán likvidity'!I104="",'Plán likvidity'!J104=""),"",'Plán likvidity'!I104*'Plán likvidity'!J104)</f>
        <v/>
      </c>
      <c r="L104" s="5">
        <f>IF(OR('Plán likvidity'!I104="",'Plán likvidity'!J104=""),"",'Plán likvidity'!I104+'Plán likvidity'!K104)</f>
        <v/>
      </c>
      <c r="M104" s="13" t="n"/>
      <c r="N104" s="12" t="n"/>
      <c r="O104" s="18" t="n"/>
      <c r="P104" s="5">
        <f>IF(OR('Plán likvidity'!C104="",'Plán likvidity'!L104=""),"",IF('Plán likvidity'!C104="Príjem",'Plán likvidity'!L104,-'Plán likvidity'!L104))</f>
        <v/>
      </c>
      <c r="Q104" s="5">
        <f>IF('Plán likvidity'!P104="","",'Plán likvidity'!$B$3+SUM('Plán likvidity'!$P$11:P104))</f>
        <v/>
      </c>
      <c r="R104" s="19">
        <f>IF('Plán likvidity'!B104="","",IF(AND('Plán likvidity'!M104&lt;&gt;"Uhradené",'Plán likvidity'!B104&lt;TODAY()),"Po splatnosti","V poriadku"))</f>
        <v/>
      </c>
      <c r="S104" s="19">
        <f>IF('Plán likvidity'!D104="","",IFERROR(VLOOKUP('Plán likvidity'!D104,'Pokyny'!$A$16:$B$23,2,FALSE),""))</f>
        <v/>
      </c>
    </row>
    <row r="105">
      <c r="A105" s="11">
        <f>IF('Plán likvidity'!B105="","",COUNTA('Plán likvidity'!$B$11:B105))</f>
        <v/>
      </c>
      <c r="B105" s="12" t="n"/>
      <c r="C105" s="13" t="n"/>
      <c r="D105" s="14" t="n"/>
      <c r="E105" s="14" t="n"/>
      <c r="F105" s="15" t="n"/>
      <c r="G105" s="15" t="n"/>
      <c r="H105" s="14" t="n"/>
      <c r="I105" s="4" t="n"/>
      <c r="J105" s="16" t="n"/>
      <c r="K105" s="17">
        <f>IF(OR('Plán likvidity'!I105="",'Plán likvidity'!J105=""),"",'Plán likvidity'!I105*'Plán likvidity'!J105)</f>
        <v/>
      </c>
      <c r="L105" s="17">
        <f>IF(OR('Plán likvidity'!I105="",'Plán likvidity'!J105=""),"",'Plán likvidity'!I105+'Plán likvidity'!K105)</f>
        <v/>
      </c>
      <c r="M105" s="13" t="n"/>
      <c r="N105" s="12" t="n"/>
      <c r="O105" s="18" t="n"/>
      <c r="P105" s="17">
        <f>IF(OR('Plán likvidity'!C105="",'Plán likvidity'!L105=""),"",IF('Plán likvidity'!C105="Príjem",'Plán likvidity'!L105,-'Plán likvidity'!L105))</f>
        <v/>
      </c>
      <c r="Q105" s="17">
        <f>IF('Plán likvidity'!P105="","",'Plán likvidity'!$B$3+SUM('Plán likvidity'!$P$11:P105))</f>
        <v/>
      </c>
      <c r="R105" s="11">
        <f>IF('Plán likvidity'!B105="","",IF(AND('Plán likvidity'!M105&lt;&gt;"Uhradené",'Plán likvidity'!B105&lt;TODAY()),"Po splatnosti","V poriadku"))</f>
        <v/>
      </c>
      <c r="S105" s="11">
        <f>IF('Plán likvidity'!D105="","",IFERROR(VLOOKUP('Plán likvidity'!D105,'Pokyny'!$A$16:$B$23,2,FALSE),""))</f>
        <v/>
      </c>
    </row>
    <row r="106">
      <c r="A106" s="19">
        <f>IF('Plán likvidity'!B106="","",COUNTA('Plán likvidity'!$B$11:B106))</f>
        <v/>
      </c>
      <c r="B106" s="12" t="n"/>
      <c r="C106" s="13" t="n"/>
      <c r="D106" s="14" t="n"/>
      <c r="E106" s="14" t="n"/>
      <c r="F106" s="15" t="n"/>
      <c r="G106" s="15" t="n"/>
      <c r="H106" s="14" t="n"/>
      <c r="I106" s="4" t="n"/>
      <c r="J106" s="16" t="n"/>
      <c r="K106" s="5">
        <f>IF(OR('Plán likvidity'!I106="",'Plán likvidity'!J106=""),"",'Plán likvidity'!I106*'Plán likvidity'!J106)</f>
        <v/>
      </c>
      <c r="L106" s="5">
        <f>IF(OR('Plán likvidity'!I106="",'Plán likvidity'!J106=""),"",'Plán likvidity'!I106+'Plán likvidity'!K106)</f>
        <v/>
      </c>
      <c r="M106" s="13" t="n"/>
      <c r="N106" s="12" t="n"/>
      <c r="O106" s="18" t="n"/>
      <c r="P106" s="5">
        <f>IF(OR('Plán likvidity'!C106="",'Plán likvidity'!L106=""),"",IF('Plán likvidity'!C106="Príjem",'Plán likvidity'!L106,-'Plán likvidity'!L106))</f>
        <v/>
      </c>
      <c r="Q106" s="5">
        <f>IF('Plán likvidity'!P106="","",'Plán likvidity'!$B$3+SUM('Plán likvidity'!$P$11:P106))</f>
        <v/>
      </c>
      <c r="R106" s="19">
        <f>IF('Plán likvidity'!B106="","",IF(AND('Plán likvidity'!M106&lt;&gt;"Uhradené",'Plán likvidity'!B106&lt;TODAY()),"Po splatnosti","V poriadku"))</f>
        <v/>
      </c>
      <c r="S106" s="19">
        <f>IF('Plán likvidity'!D106="","",IFERROR(VLOOKUP('Plán likvidity'!D106,'Pokyny'!$A$16:$B$23,2,FALSE),""))</f>
        <v/>
      </c>
    </row>
    <row r="107">
      <c r="A107" s="11">
        <f>IF('Plán likvidity'!B107="","",COUNTA('Plán likvidity'!$B$11:B107))</f>
        <v/>
      </c>
      <c r="B107" s="12" t="n"/>
      <c r="C107" s="13" t="n"/>
      <c r="D107" s="14" t="n"/>
      <c r="E107" s="14" t="n"/>
      <c r="F107" s="15" t="n"/>
      <c r="G107" s="15" t="n"/>
      <c r="H107" s="14" t="n"/>
      <c r="I107" s="4" t="n"/>
      <c r="J107" s="16" t="n"/>
      <c r="K107" s="17">
        <f>IF(OR('Plán likvidity'!I107="",'Plán likvidity'!J107=""),"",'Plán likvidity'!I107*'Plán likvidity'!J107)</f>
        <v/>
      </c>
      <c r="L107" s="17">
        <f>IF(OR('Plán likvidity'!I107="",'Plán likvidity'!J107=""),"",'Plán likvidity'!I107+'Plán likvidity'!K107)</f>
        <v/>
      </c>
      <c r="M107" s="13" t="n"/>
      <c r="N107" s="12" t="n"/>
      <c r="O107" s="18" t="n"/>
      <c r="P107" s="17">
        <f>IF(OR('Plán likvidity'!C107="",'Plán likvidity'!L107=""),"",IF('Plán likvidity'!C107="Príjem",'Plán likvidity'!L107,-'Plán likvidity'!L107))</f>
        <v/>
      </c>
      <c r="Q107" s="17">
        <f>IF('Plán likvidity'!P107="","",'Plán likvidity'!$B$3+SUM('Plán likvidity'!$P$11:P107))</f>
        <v/>
      </c>
      <c r="R107" s="11">
        <f>IF('Plán likvidity'!B107="","",IF(AND('Plán likvidity'!M107&lt;&gt;"Uhradené",'Plán likvidity'!B107&lt;TODAY()),"Po splatnosti","V poriadku"))</f>
        <v/>
      </c>
      <c r="S107" s="11">
        <f>IF('Plán likvidity'!D107="","",IFERROR(VLOOKUP('Plán likvidity'!D107,'Pokyny'!$A$16:$B$23,2,FALSE),""))</f>
        <v/>
      </c>
    </row>
    <row r="108">
      <c r="A108" s="19">
        <f>IF('Plán likvidity'!B108="","",COUNTA('Plán likvidity'!$B$11:B108))</f>
        <v/>
      </c>
      <c r="B108" s="12" t="n"/>
      <c r="C108" s="13" t="n"/>
      <c r="D108" s="14" t="n"/>
      <c r="E108" s="14" t="n"/>
      <c r="F108" s="15" t="n"/>
      <c r="G108" s="15" t="n"/>
      <c r="H108" s="14" t="n"/>
      <c r="I108" s="4" t="n"/>
      <c r="J108" s="16" t="n"/>
      <c r="K108" s="5">
        <f>IF(OR('Plán likvidity'!I108="",'Plán likvidity'!J108=""),"",'Plán likvidity'!I108*'Plán likvidity'!J108)</f>
        <v/>
      </c>
      <c r="L108" s="5">
        <f>IF(OR('Plán likvidity'!I108="",'Plán likvidity'!J108=""),"",'Plán likvidity'!I108+'Plán likvidity'!K108)</f>
        <v/>
      </c>
      <c r="M108" s="13" t="n"/>
      <c r="N108" s="12" t="n"/>
      <c r="O108" s="18" t="n"/>
      <c r="P108" s="5">
        <f>IF(OR('Plán likvidity'!C108="",'Plán likvidity'!L108=""),"",IF('Plán likvidity'!C108="Príjem",'Plán likvidity'!L108,-'Plán likvidity'!L108))</f>
        <v/>
      </c>
      <c r="Q108" s="5">
        <f>IF('Plán likvidity'!P108="","",'Plán likvidity'!$B$3+SUM('Plán likvidity'!$P$11:P108))</f>
        <v/>
      </c>
      <c r="R108" s="19">
        <f>IF('Plán likvidity'!B108="","",IF(AND('Plán likvidity'!M108&lt;&gt;"Uhradené",'Plán likvidity'!B108&lt;TODAY()),"Po splatnosti","V poriadku"))</f>
        <v/>
      </c>
      <c r="S108" s="19">
        <f>IF('Plán likvidity'!D108="","",IFERROR(VLOOKUP('Plán likvidity'!D108,'Pokyny'!$A$16:$B$23,2,FALSE),""))</f>
        <v/>
      </c>
    </row>
    <row r="109">
      <c r="A109" s="11">
        <f>IF('Plán likvidity'!B109="","",COUNTA('Plán likvidity'!$B$11:B109))</f>
        <v/>
      </c>
      <c r="B109" s="12" t="n"/>
      <c r="C109" s="13" t="n"/>
      <c r="D109" s="14" t="n"/>
      <c r="E109" s="14" t="n"/>
      <c r="F109" s="15" t="n"/>
      <c r="G109" s="15" t="n"/>
      <c r="H109" s="14" t="n"/>
      <c r="I109" s="4" t="n"/>
      <c r="J109" s="16" t="n"/>
      <c r="K109" s="17">
        <f>IF(OR('Plán likvidity'!I109="",'Plán likvidity'!J109=""),"",'Plán likvidity'!I109*'Plán likvidity'!J109)</f>
        <v/>
      </c>
      <c r="L109" s="17">
        <f>IF(OR('Plán likvidity'!I109="",'Plán likvidity'!J109=""),"",'Plán likvidity'!I109+'Plán likvidity'!K109)</f>
        <v/>
      </c>
      <c r="M109" s="13" t="n"/>
      <c r="N109" s="12" t="n"/>
      <c r="O109" s="18" t="n"/>
      <c r="P109" s="17">
        <f>IF(OR('Plán likvidity'!C109="",'Plán likvidity'!L109=""),"",IF('Plán likvidity'!C109="Príjem",'Plán likvidity'!L109,-'Plán likvidity'!L109))</f>
        <v/>
      </c>
      <c r="Q109" s="17">
        <f>IF('Plán likvidity'!P109="","",'Plán likvidity'!$B$3+SUM('Plán likvidity'!$P$11:P109))</f>
        <v/>
      </c>
      <c r="R109" s="11">
        <f>IF('Plán likvidity'!B109="","",IF(AND('Plán likvidity'!M109&lt;&gt;"Uhradené",'Plán likvidity'!B109&lt;TODAY()),"Po splatnosti","V poriadku"))</f>
        <v/>
      </c>
      <c r="S109" s="11">
        <f>IF('Plán likvidity'!D109="","",IFERROR(VLOOKUP('Plán likvidity'!D109,'Pokyny'!$A$16:$B$23,2,FALSE),""))</f>
        <v/>
      </c>
    </row>
    <row r="110">
      <c r="A110" s="19">
        <f>IF('Plán likvidity'!B110="","",COUNTA('Plán likvidity'!$B$11:B110))</f>
        <v/>
      </c>
      <c r="B110" s="12" t="n"/>
      <c r="C110" s="13" t="n"/>
      <c r="D110" s="14" t="n"/>
      <c r="E110" s="14" t="n"/>
      <c r="F110" s="15" t="n"/>
      <c r="G110" s="15" t="n"/>
      <c r="H110" s="14" t="n"/>
      <c r="I110" s="4" t="n"/>
      <c r="J110" s="16" t="n"/>
      <c r="K110" s="5">
        <f>IF(OR('Plán likvidity'!I110="",'Plán likvidity'!J110=""),"",'Plán likvidity'!I110*'Plán likvidity'!J110)</f>
        <v/>
      </c>
      <c r="L110" s="5">
        <f>IF(OR('Plán likvidity'!I110="",'Plán likvidity'!J110=""),"",'Plán likvidity'!I110+'Plán likvidity'!K110)</f>
        <v/>
      </c>
      <c r="M110" s="13" t="n"/>
      <c r="N110" s="12" t="n"/>
      <c r="O110" s="18" t="n"/>
      <c r="P110" s="5">
        <f>IF(OR('Plán likvidity'!C110="",'Plán likvidity'!L110=""),"",IF('Plán likvidity'!C110="Príjem",'Plán likvidity'!L110,-'Plán likvidity'!L110))</f>
        <v/>
      </c>
      <c r="Q110" s="5">
        <f>IF('Plán likvidity'!P110="","",'Plán likvidity'!$B$3+SUM('Plán likvidity'!$P$11:P110))</f>
        <v/>
      </c>
      <c r="R110" s="19">
        <f>IF('Plán likvidity'!B110="","",IF(AND('Plán likvidity'!M110&lt;&gt;"Uhradené",'Plán likvidity'!B110&lt;TODAY()),"Po splatnosti","V poriadku"))</f>
        <v/>
      </c>
      <c r="S110" s="19">
        <f>IF('Plán likvidity'!D110="","",IFERROR(VLOOKUP('Plán likvidity'!D110,'Pokyny'!$A$16:$B$23,2,FALSE),""))</f>
        <v/>
      </c>
    </row>
  </sheetData>
  <autoFilter ref="A10:S110"/>
  <mergeCells count="1">
    <mergeCell ref="A1:S1"/>
  </mergeCells>
  <conditionalFormatting sqref="P11:P110">
    <cfRule type="expression" priority="1" dxfId="0">
      <formula>$P11&gt;0</formula>
    </cfRule>
  </conditionalFormatting>
  <conditionalFormatting sqref="Q11:Q110">
    <cfRule type="expression" priority="2" dxfId="1">
      <formula>AND($Q11&lt;&gt;"",$Q11&lt;$B$4)</formula>
    </cfRule>
  </conditionalFormatting>
  <conditionalFormatting sqref="M11:M110">
    <cfRule type="expression" priority="3" dxfId="1">
      <formula>$M11="Po splatnosti"</formula>
    </cfRule>
  </conditionalFormatting>
  <conditionalFormatting sqref="R11:R110">
    <cfRule type="expression" priority="4" dxfId="1">
      <formula>$R11="Po splatnosti"</formula>
    </cfRule>
  </conditionalFormatting>
  <dataValidations count="4">
    <dataValidation sqref="C11:C110" showErrorMessage="1" showInputMessage="1" allowBlank="1" type="list">
      <formula1>"Príjem,Výdavok"</formula1>
    </dataValidation>
    <dataValidation sqref="D11:D110" showErrorMessage="1" showInputMessage="1" allowBlank="1" type="list">
      <formula1>"Predaj tovaru,Servisné služby,Mzdy,Nájom,Odvody,Účtovníctvo,Softvér,Marketing"</formula1>
    </dataValidation>
    <dataValidation sqref="J11:J110" showErrorMessage="1" showInputMessage="1" allowBlank="1" type="list">
      <formula1>"20%,10%,5%,0%"</formula1>
    </dataValidation>
    <dataValidation sqref="M11:M110" showErrorMessage="1" showInputMessage="1" allowBlank="1" type="list">
      <formula1>"Plánované,Uhradené,Po splatnosti"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293B"/>
    <outlinePr summaryBelow="1" summaryRight="1"/>
    <pageSetUpPr/>
  </sheetPr>
  <dimension ref="A1:L2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8" customWidth="1" min="3" max="3"/>
    <col width="16" customWidth="1" min="4" max="4"/>
    <col width="19" customWidth="1" min="5" max="5"/>
    <col width="18" customWidth="1" min="6" max="6"/>
    <col width="18" customWidth="1" min="7" max="7"/>
    <col width="18" customWidth="1" min="8" max="8"/>
    <col width="27" customWidth="1" min="9" max="9"/>
    <col width="3" customWidth="1" min="10" max="10"/>
    <col width="19" customWidth="1" min="11" max="11"/>
    <col width="17" customWidth="1" min="12" max="12"/>
  </cols>
  <sheetData>
    <row r="1" ht="28" customHeight="1">
      <c r="A1" s="1" t="inlineStr">
        <is>
          <t>DASHBOARD LIKVIDITY – ROK 2026</t>
        </is>
      </c>
    </row>
    <row r="2"/>
    <row r="3">
      <c r="A3" s="20" t="inlineStr">
        <is>
          <t>Celkové príjmy</t>
        </is>
      </c>
      <c r="B3" s="20" t="inlineStr">
        <is>
          <t>Celkové výdavky</t>
        </is>
      </c>
      <c r="C3" s="20" t="inlineStr">
        <is>
          <t>Čistý cash flow</t>
        </is>
      </c>
      <c r="D3" s="20" t="inlineStr">
        <is>
          <t>Najnižší mesačný zostatok</t>
        </is>
      </c>
      <c r="E3" s="20" t="inlineStr">
        <is>
          <t>Položky po splatnosti</t>
        </is>
      </c>
    </row>
    <row r="4">
      <c r="A4" s="21">
        <f>'Plán likvidity'!$K$3</f>
        <v/>
      </c>
      <c r="B4" s="21">
        <f>'Plán likvidity'!$K$4</f>
        <v/>
      </c>
      <c r="C4" s="21">
        <f>IFERROR('Dashboard'!$A$4-'Dashboard'!$B$4,0)</f>
        <v/>
      </c>
      <c r="D4" s="21">
        <f>MIN('Dashboard'!$F$9:$F$20)</f>
        <v/>
      </c>
      <c r="E4" s="22">
        <f>'Plán likvidity'!$K$8</f>
        <v/>
      </c>
    </row>
    <row r="5"/>
    <row r="6"/>
    <row r="7"/>
    <row r="8">
      <c r="A8" s="10" t="inlineStr">
        <is>
          <t>Mesiac</t>
        </is>
      </c>
      <c r="B8" s="10" t="inlineStr">
        <is>
          <t>Plánované príjmy</t>
        </is>
      </c>
      <c r="C8" s="10" t="inlineStr">
        <is>
          <t>Plánované výdavky</t>
        </is>
      </c>
      <c r="D8" s="10" t="inlineStr">
        <is>
          <t>Čistý cash flow</t>
        </is>
      </c>
      <c r="E8" s="10" t="inlineStr">
        <is>
          <t>Počiatočný zostatok</t>
        </is>
      </c>
      <c r="F8" s="10" t="inlineStr">
        <is>
          <t>Konečný zostatok</t>
        </is>
      </c>
      <c r="G8" s="10" t="inlineStr">
        <is>
          <t>Bezpečnostná rezerva</t>
        </is>
      </c>
      <c r="H8" s="10" t="inlineStr">
        <is>
          <t>Rozdiel voči rezerve</t>
        </is>
      </c>
      <c r="I8" s="10" t="inlineStr">
        <is>
          <t>Stav likvidity</t>
        </is>
      </c>
      <c r="K8" s="10" t="inlineStr">
        <is>
          <t>Kategória</t>
        </is>
      </c>
      <c r="L8" s="10" t="inlineStr">
        <is>
          <t>Výdavky s DPH</t>
        </is>
      </c>
    </row>
    <row r="9">
      <c r="A9" s="23" t="n">
        <v>46023</v>
      </c>
      <c r="B9" s="17">
        <f>SUMIFS('Plán likvidity'!$L$11:$L$110,'Plán likvidity'!$C$11:$C$110,"Príjem",'Plán likvidity'!$B$11:$B$110,"&gt;="&amp;'Dashboard'!$A9,'Plán likvidity'!$B$11:$B$110,"&lt;"&amp;DATE(YEAR('Dashboard'!$A9),MONTH('Dashboard'!$A9)+1,1))</f>
        <v/>
      </c>
      <c r="C9" s="17">
        <f>SUMIFS('Plán likvidity'!$L$11:$L$110,'Plán likvidity'!$C$11:$C$110,"Výdavok",'Plán likvidity'!$B$11:$B$110,"&gt;="&amp;'Dashboard'!$A9,'Plán likvidity'!$B$11:$B$110,"&lt;"&amp;DATE(YEAR('Dashboard'!$A9),MONTH('Dashboard'!$A9)+1,1))</f>
        <v/>
      </c>
      <c r="D9" s="17">
        <f>IFERROR('Dashboard'!B9-'Dashboard'!C9,0)</f>
        <v/>
      </c>
      <c r="E9" s="17">
        <f>'Plán likvidity'!$B$3</f>
        <v/>
      </c>
      <c r="F9" s="17">
        <f>IFERROR('Dashboard'!E9+'Dashboard'!D9,0)</f>
        <v/>
      </c>
      <c r="G9" s="17">
        <f>'Plán likvidity'!$B$4</f>
        <v/>
      </c>
      <c r="H9" s="17">
        <f>IFERROR('Dashboard'!F9-'Dashboard'!G9,0)</f>
        <v/>
      </c>
      <c r="I9" s="11">
        <f>IF('Dashboard'!F9&lt;'Dashboard'!G9,"Riziko nedostatku likvidity",IF('Dashboard'!F9&lt;'Dashboard'!G9*1.2,"Sledovať","Stabilná likvidita"))</f>
        <v/>
      </c>
      <c r="K9" s="24" t="inlineStr">
        <is>
          <t>Mzdy</t>
        </is>
      </c>
      <c r="L9" s="17">
        <f>SUMIFS('Plán likvidity'!$L$11:$L$110,'Plán likvidity'!$C$11:$C$110,"Výdavok",'Plán likvidity'!$D$11:$D$110,'Dashboard'!K9)</f>
        <v/>
      </c>
    </row>
    <row r="10">
      <c r="A10" s="25" t="n">
        <v>46054</v>
      </c>
      <c r="B10" s="5">
        <f>SUMIFS('Plán likvidity'!$L$11:$L$110,'Plán likvidity'!$C$11:$C$110,"Príjem",'Plán likvidity'!$B$11:$B$110,"&gt;="&amp;'Dashboard'!$A10,'Plán likvidity'!$B$11:$B$110,"&lt;"&amp;DATE(YEAR('Dashboard'!$A10),MONTH('Dashboard'!$A10)+1,1))</f>
        <v/>
      </c>
      <c r="C10" s="5">
        <f>SUMIFS('Plán likvidity'!$L$11:$L$110,'Plán likvidity'!$C$11:$C$110,"Výdavok",'Plán likvidity'!$B$11:$B$110,"&gt;="&amp;'Dashboard'!$A10,'Plán likvidity'!$B$11:$B$110,"&lt;"&amp;DATE(YEAR('Dashboard'!$A10),MONTH('Dashboard'!$A10)+1,1))</f>
        <v/>
      </c>
      <c r="D10" s="5">
        <f>IFERROR('Dashboard'!B10-'Dashboard'!C10,0)</f>
        <v/>
      </c>
      <c r="E10" s="5">
        <f>'Dashboard'!$F$9</f>
        <v/>
      </c>
      <c r="F10" s="5">
        <f>IFERROR('Dashboard'!E10+'Dashboard'!D10,0)</f>
        <v/>
      </c>
      <c r="G10" s="5">
        <f>'Plán likvidity'!$B$4</f>
        <v/>
      </c>
      <c r="H10" s="5">
        <f>IFERROR('Dashboard'!F10-'Dashboard'!G10,0)</f>
        <v/>
      </c>
      <c r="I10" s="19">
        <f>IF('Dashboard'!F10&lt;'Dashboard'!G10,"Riziko nedostatku likvidity",IF('Dashboard'!F10&lt;'Dashboard'!G10*1.2,"Sledovať","Stabilná likvidita"))</f>
        <v/>
      </c>
      <c r="K10" s="26" t="inlineStr">
        <is>
          <t>Nájom</t>
        </is>
      </c>
      <c r="L10" s="5">
        <f>SUMIFS('Plán likvidity'!$L$11:$L$110,'Plán likvidity'!$C$11:$C$110,"Výdavok",'Plán likvidity'!$D$11:$D$110,'Dashboard'!K10)</f>
        <v/>
      </c>
    </row>
    <row r="11">
      <c r="A11" s="23" t="n">
        <v>46082</v>
      </c>
      <c r="B11" s="17">
        <f>SUMIFS('Plán likvidity'!$L$11:$L$110,'Plán likvidity'!$C$11:$C$110,"Príjem",'Plán likvidity'!$B$11:$B$110,"&gt;="&amp;'Dashboard'!$A11,'Plán likvidity'!$B$11:$B$110,"&lt;"&amp;DATE(YEAR('Dashboard'!$A11),MONTH('Dashboard'!$A11)+1,1))</f>
        <v/>
      </c>
      <c r="C11" s="17">
        <f>SUMIFS('Plán likvidity'!$L$11:$L$110,'Plán likvidity'!$C$11:$C$110,"Výdavok",'Plán likvidity'!$B$11:$B$110,"&gt;="&amp;'Dashboard'!$A11,'Plán likvidity'!$B$11:$B$110,"&lt;"&amp;DATE(YEAR('Dashboard'!$A11),MONTH('Dashboard'!$A11)+1,1))</f>
        <v/>
      </c>
      <c r="D11" s="17">
        <f>IFERROR('Dashboard'!B11-'Dashboard'!C11,0)</f>
        <v/>
      </c>
      <c r="E11" s="17">
        <f>'Dashboard'!$F$10</f>
        <v/>
      </c>
      <c r="F11" s="17">
        <f>IFERROR('Dashboard'!E11+'Dashboard'!D11,0)</f>
        <v/>
      </c>
      <c r="G11" s="17">
        <f>'Plán likvidity'!$B$4</f>
        <v/>
      </c>
      <c r="H11" s="17">
        <f>IFERROR('Dashboard'!F11-'Dashboard'!G11,0)</f>
        <v/>
      </c>
      <c r="I11" s="11">
        <f>IF('Dashboard'!F11&lt;'Dashboard'!G11,"Riziko nedostatku likvidity",IF('Dashboard'!F11&lt;'Dashboard'!G11*1.2,"Sledovať","Stabilná likvidita"))</f>
        <v/>
      </c>
      <c r="K11" s="24" t="inlineStr">
        <is>
          <t>Odvody</t>
        </is>
      </c>
      <c r="L11" s="17">
        <f>SUMIFS('Plán likvidity'!$L$11:$L$110,'Plán likvidity'!$C$11:$C$110,"Výdavok",'Plán likvidity'!$D$11:$D$110,'Dashboard'!K11)</f>
        <v/>
      </c>
    </row>
    <row r="12">
      <c r="A12" s="25" t="n">
        <v>46113</v>
      </c>
      <c r="B12" s="5">
        <f>SUMIFS('Plán likvidity'!$L$11:$L$110,'Plán likvidity'!$C$11:$C$110,"Príjem",'Plán likvidity'!$B$11:$B$110,"&gt;="&amp;'Dashboard'!$A12,'Plán likvidity'!$B$11:$B$110,"&lt;"&amp;DATE(YEAR('Dashboard'!$A12),MONTH('Dashboard'!$A12)+1,1))</f>
        <v/>
      </c>
      <c r="C12" s="5">
        <f>SUMIFS('Plán likvidity'!$L$11:$L$110,'Plán likvidity'!$C$11:$C$110,"Výdavok",'Plán likvidity'!$B$11:$B$110,"&gt;="&amp;'Dashboard'!$A12,'Plán likvidity'!$B$11:$B$110,"&lt;"&amp;DATE(YEAR('Dashboard'!$A12),MONTH('Dashboard'!$A12)+1,1))</f>
        <v/>
      </c>
      <c r="D12" s="5">
        <f>IFERROR('Dashboard'!B12-'Dashboard'!C12,0)</f>
        <v/>
      </c>
      <c r="E12" s="5">
        <f>'Dashboard'!$F$11</f>
        <v/>
      </c>
      <c r="F12" s="5">
        <f>IFERROR('Dashboard'!E12+'Dashboard'!D12,0)</f>
        <v/>
      </c>
      <c r="G12" s="5">
        <f>'Plán likvidity'!$B$4</f>
        <v/>
      </c>
      <c r="H12" s="5">
        <f>IFERROR('Dashboard'!F12-'Dashboard'!G12,0)</f>
        <v/>
      </c>
      <c r="I12" s="19">
        <f>IF('Dashboard'!F12&lt;'Dashboard'!G12,"Riziko nedostatku likvidity",IF('Dashboard'!F12&lt;'Dashboard'!G12*1.2,"Sledovať","Stabilná likvidita"))</f>
        <v/>
      </c>
      <c r="K12" s="26" t="inlineStr">
        <is>
          <t>Účtovníctvo</t>
        </is>
      </c>
      <c r="L12" s="5">
        <f>SUMIFS('Plán likvidity'!$L$11:$L$110,'Plán likvidity'!$C$11:$C$110,"Výdavok",'Plán likvidity'!$D$11:$D$110,'Dashboard'!K12)</f>
        <v/>
      </c>
    </row>
    <row r="13">
      <c r="A13" s="23" t="n">
        <v>46143</v>
      </c>
      <c r="B13" s="17">
        <f>SUMIFS('Plán likvidity'!$L$11:$L$110,'Plán likvidity'!$C$11:$C$110,"Príjem",'Plán likvidity'!$B$11:$B$110,"&gt;="&amp;'Dashboard'!$A13,'Plán likvidity'!$B$11:$B$110,"&lt;"&amp;DATE(YEAR('Dashboard'!$A13),MONTH('Dashboard'!$A13)+1,1))</f>
        <v/>
      </c>
      <c r="C13" s="17">
        <f>SUMIFS('Plán likvidity'!$L$11:$L$110,'Plán likvidity'!$C$11:$C$110,"Výdavok",'Plán likvidity'!$B$11:$B$110,"&gt;="&amp;'Dashboard'!$A13,'Plán likvidity'!$B$11:$B$110,"&lt;"&amp;DATE(YEAR('Dashboard'!$A13),MONTH('Dashboard'!$A13)+1,1))</f>
        <v/>
      </c>
      <c r="D13" s="17">
        <f>IFERROR('Dashboard'!B13-'Dashboard'!C13,0)</f>
        <v/>
      </c>
      <c r="E13" s="17">
        <f>'Dashboard'!$F$12</f>
        <v/>
      </c>
      <c r="F13" s="17">
        <f>IFERROR('Dashboard'!E13+'Dashboard'!D13,0)</f>
        <v/>
      </c>
      <c r="G13" s="17">
        <f>'Plán likvidity'!$B$4</f>
        <v/>
      </c>
      <c r="H13" s="17">
        <f>IFERROR('Dashboard'!F13-'Dashboard'!G13,0)</f>
        <v/>
      </c>
      <c r="I13" s="11">
        <f>IF('Dashboard'!F13&lt;'Dashboard'!G13,"Riziko nedostatku likvidity",IF('Dashboard'!F13&lt;'Dashboard'!G13*1.2,"Sledovať","Stabilná likvidita"))</f>
        <v/>
      </c>
      <c r="K13" s="24" t="inlineStr">
        <is>
          <t>Softvér</t>
        </is>
      </c>
      <c r="L13" s="17">
        <f>SUMIFS('Plán likvidity'!$L$11:$L$110,'Plán likvidity'!$C$11:$C$110,"Výdavok",'Plán likvidity'!$D$11:$D$110,'Dashboard'!K13)</f>
        <v/>
      </c>
    </row>
    <row r="14">
      <c r="A14" s="25" t="n">
        <v>46174</v>
      </c>
      <c r="B14" s="5">
        <f>SUMIFS('Plán likvidity'!$L$11:$L$110,'Plán likvidity'!$C$11:$C$110,"Príjem",'Plán likvidity'!$B$11:$B$110,"&gt;="&amp;'Dashboard'!$A14,'Plán likvidity'!$B$11:$B$110,"&lt;"&amp;DATE(YEAR('Dashboard'!$A14),MONTH('Dashboard'!$A14)+1,1))</f>
        <v/>
      </c>
      <c r="C14" s="5">
        <f>SUMIFS('Plán likvidity'!$L$11:$L$110,'Plán likvidity'!$C$11:$C$110,"Výdavok",'Plán likvidity'!$B$11:$B$110,"&gt;="&amp;'Dashboard'!$A14,'Plán likvidity'!$B$11:$B$110,"&lt;"&amp;DATE(YEAR('Dashboard'!$A14),MONTH('Dashboard'!$A14)+1,1))</f>
        <v/>
      </c>
      <c r="D14" s="5">
        <f>IFERROR('Dashboard'!B14-'Dashboard'!C14,0)</f>
        <v/>
      </c>
      <c r="E14" s="5">
        <f>'Dashboard'!$F$13</f>
        <v/>
      </c>
      <c r="F14" s="5">
        <f>IFERROR('Dashboard'!E14+'Dashboard'!D14,0)</f>
        <v/>
      </c>
      <c r="G14" s="5">
        <f>'Plán likvidity'!$B$4</f>
        <v/>
      </c>
      <c r="H14" s="5">
        <f>IFERROR('Dashboard'!F14-'Dashboard'!G14,0)</f>
        <v/>
      </c>
      <c r="I14" s="19">
        <f>IF('Dashboard'!F14&lt;'Dashboard'!G14,"Riziko nedostatku likvidity",IF('Dashboard'!F14&lt;'Dashboard'!G14*1.2,"Sledovať","Stabilná likvidita"))</f>
        <v/>
      </c>
      <c r="K14" s="26" t="inlineStr">
        <is>
          <t>Marketing</t>
        </is>
      </c>
      <c r="L14" s="5">
        <f>SUMIFS('Plán likvidity'!$L$11:$L$110,'Plán likvidity'!$C$11:$C$110,"Výdavok",'Plán likvidity'!$D$11:$D$110,'Dashboard'!K14)</f>
        <v/>
      </c>
    </row>
    <row r="15">
      <c r="A15" s="23" t="n">
        <v>46204</v>
      </c>
      <c r="B15" s="17">
        <f>SUMIFS('Plán likvidity'!$L$11:$L$110,'Plán likvidity'!$C$11:$C$110,"Príjem",'Plán likvidity'!$B$11:$B$110,"&gt;="&amp;'Dashboard'!$A15,'Plán likvidity'!$B$11:$B$110,"&lt;"&amp;DATE(YEAR('Dashboard'!$A15),MONTH('Dashboard'!$A15)+1,1))</f>
        <v/>
      </c>
      <c r="C15" s="17">
        <f>SUMIFS('Plán likvidity'!$L$11:$L$110,'Plán likvidity'!$C$11:$C$110,"Výdavok",'Plán likvidity'!$B$11:$B$110,"&gt;="&amp;'Dashboard'!$A15,'Plán likvidity'!$B$11:$B$110,"&lt;"&amp;DATE(YEAR('Dashboard'!$A15),MONTH('Dashboard'!$A15)+1,1))</f>
        <v/>
      </c>
      <c r="D15" s="17">
        <f>IFERROR('Dashboard'!B15-'Dashboard'!C15,0)</f>
        <v/>
      </c>
      <c r="E15" s="17">
        <f>'Dashboard'!$F$14</f>
        <v/>
      </c>
      <c r="F15" s="17">
        <f>IFERROR('Dashboard'!E15+'Dashboard'!D15,0)</f>
        <v/>
      </c>
      <c r="G15" s="17">
        <f>'Plán likvidity'!$B$4</f>
        <v/>
      </c>
      <c r="H15" s="17">
        <f>IFERROR('Dashboard'!F15-'Dashboard'!G15,0)</f>
        <v/>
      </c>
      <c r="I15" s="11">
        <f>IF('Dashboard'!F15&lt;'Dashboard'!G15,"Riziko nedostatku likvidity",IF('Dashboard'!F15&lt;'Dashboard'!G15*1.2,"Sledovať","Stabilná likvidita"))</f>
        <v/>
      </c>
      <c r="K15" s="24" t="inlineStr">
        <is>
          <t>Predaj tovaru</t>
        </is>
      </c>
      <c r="L15" s="17">
        <f>SUMIFS('Plán likvidity'!$L$11:$L$110,'Plán likvidity'!$C$11:$C$110,"Výdavok",'Plán likvidity'!$D$11:$D$110,'Dashboard'!K15)</f>
        <v/>
      </c>
    </row>
    <row r="16">
      <c r="A16" s="25" t="n">
        <v>46235</v>
      </c>
      <c r="B16" s="5">
        <f>SUMIFS('Plán likvidity'!$L$11:$L$110,'Plán likvidity'!$C$11:$C$110,"Príjem",'Plán likvidity'!$B$11:$B$110,"&gt;="&amp;'Dashboard'!$A16,'Plán likvidity'!$B$11:$B$110,"&lt;"&amp;DATE(YEAR('Dashboard'!$A16),MONTH('Dashboard'!$A16)+1,1))</f>
        <v/>
      </c>
      <c r="C16" s="5">
        <f>SUMIFS('Plán likvidity'!$L$11:$L$110,'Plán likvidity'!$C$11:$C$110,"Výdavok",'Plán likvidity'!$B$11:$B$110,"&gt;="&amp;'Dashboard'!$A16,'Plán likvidity'!$B$11:$B$110,"&lt;"&amp;DATE(YEAR('Dashboard'!$A16),MONTH('Dashboard'!$A16)+1,1))</f>
        <v/>
      </c>
      <c r="D16" s="5">
        <f>IFERROR('Dashboard'!B16-'Dashboard'!C16,0)</f>
        <v/>
      </c>
      <c r="E16" s="5">
        <f>'Dashboard'!$F$15</f>
        <v/>
      </c>
      <c r="F16" s="5">
        <f>IFERROR('Dashboard'!E16+'Dashboard'!D16,0)</f>
        <v/>
      </c>
      <c r="G16" s="5">
        <f>'Plán likvidity'!$B$4</f>
        <v/>
      </c>
      <c r="H16" s="5">
        <f>IFERROR('Dashboard'!F16-'Dashboard'!G16,0)</f>
        <v/>
      </c>
      <c r="I16" s="19">
        <f>IF('Dashboard'!F16&lt;'Dashboard'!G16,"Riziko nedostatku likvidity",IF('Dashboard'!F16&lt;'Dashboard'!G16*1.2,"Sledovať","Stabilná likvidita"))</f>
        <v/>
      </c>
      <c r="K16" s="26" t="inlineStr">
        <is>
          <t>Servisné služby</t>
        </is>
      </c>
      <c r="L16" s="5">
        <f>SUMIFS('Plán likvidity'!$L$11:$L$110,'Plán likvidity'!$C$11:$C$110,"Výdavok",'Plán likvidity'!$D$11:$D$110,'Dashboard'!K16)</f>
        <v/>
      </c>
    </row>
    <row r="17">
      <c r="A17" s="23" t="n">
        <v>46266</v>
      </c>
      <c r="B17" s="17">
        <f>SUMIFS('Plán likvidity'!$L$11:$L$110,'Plán likvidity'!$C$11:$C$110,"Príjem",'Plán likvidity'!$B$11:$B$110,"&gt;="&amp;'Dashboard'!$A17,'Plán likvidity'!$B$11:$B$110,"&lt;"&amp;DATE(YEAR('Dashboard'!$A17),MONTH('Dashboard'!$A17)+1,1))</f>
        <v/>
      </c>
      <c r="C17" s="17">
        <f>SUMIFS('Plán likvidity'!$L$11:$L$110,'Plán likvidity'!$C$11:$C$110,"Výdavok",'Plán likvidity'!$B$11:$B$110,"&gt;="&amp;'Dashboard'!$A17,'Plán likvidity'!$B$11:$B$110,"&lt;"&amp;DATE(YEAR('Dashboard'!$A17),MONTH('Dashboard'!$A17)+1,1))</f>
        <v/>
      </c>
      <c r="D17" s="17">
        <f>IFERROR('Dashboard'!B17-'Dashboard'!C17,0)</f>
        <v/>
      </c>
      <c r="E17" s="17">
        <f>'Dashboard'!$F$16</f>
        <v/>
      </c>
      <c r="F17" s="17">
        <f>IFERROR('Dashboard'!E17+'Dashboard'!D17,0)</f>
        <v/>
      </c>
      <c r="G17" s="17">
        <f>'Plán likvidity'!$B$4</f>
        <v/>
      </c>
      <c r="H17" s="17">
        <f>IFERROR('Dashboard'!F17-'Dashboard'!G17,0)</f>
        <v/>
      </c>
      <c r="I17" s="11">
        <f>IF('Dashboard'!F17&lt;'Dashboard'!G17,"Riziko nedostatku likvidity",IF('Dashboard'!F17&lt;'Dashboard'!G17*1.2,"Sledovať","Stabilná likvidita"))</f>
        <v/>
      </c>
    </row>
    <row r="18">
      <c r="A18" s="25" t="n">
        <v>46296</v>
      </c>
      <c r="B18" s="5">
        <f>SUMIFS('Plán likvidity'!$L$11:$L$110,'Plán likvidity'!$C$11:$C$110,"Príjem",'Plán likvidity'!$B$11:$B$110,"&gt;="&amp;'Dashboard'!$A18,'Plán likvidity'!$B$11:$B$110,"&lt;"&amp;DATE(YEAR('Dashboard'!$A18),MONTH('Dashboard'!$A18)+1,1))</f>
        <v/>
      </c>
      <c r="C18" s="5">
        <f>SUMIFS('Plán likvidity'!$L$11:$L$110,'Plán likvidity'!$C$11:$C$110,"Výdavok",'Plán likvidity'!$B$11:$B$110,"&gt;="&amp;'Dashboard'!$A18,'Plán likvidity'!$B$11:$B$110,"&lt;"&amp;DATE(YEAR('Dashboard'!$A18),MONTH('Dashboard'!$A18)+1,1))</f>
        <v/>
      </c>
      <c r="D18" s="5">
        <f>IFERROR('Dashboard'!B18-'Dashboard'!C18,0)</f>
        <v/>
      </c>
      <c r="E18" s="5">
        <f>'Dashboard'!$F$17</f>
        <v/>
      </c>
      <c r="F18" s="5">
        <f>IFERROR('Dashboard'!E18+'Dashboard'!D18,0)</f>
        <v/>
      </c>
      <c r="G18" s="5">
        <f>'Plán likvidity'!$B$4</f>
        <v/>
      </c>
      <c r="H18" s="5">
        <f>IFERROR('Dashboard'!F18-'Dashboard'!G18,0)</f>
        <v/>
      </c>
      <c r="I18" s="19">
        <f>IF('Dashboard'!F18&lt;'Dashboard'!G18,"Riziko nedostatku likvidity",IF('Dashboard'!F18&lt;'Dashboard'!G18*1.2,"Sledovať","Stabilná likvidita"))</f>
        <v/>
      </c>
    </row>
    <row r="19">
      <c r="A19" s="23" t="n">
        <v>46327</v>
      </c>
      <c r="B19" s="17">
        <f>SUMIFS('Plán likvidity'!$L$11:$L$110,'Plán likvidity'!$C$11:$C$110,"Príjem",'Plán likvidity'!$B$11:$B$110,"&gt;="&amp;'Dashboard'!$A19,'Plán likvidity'!$B$11:$B$110,"&lt;"&amp;DATE(YEAR('Dashboard'!$A19),MONTH('Dashboard'!$A19)+1,1))</f>
        <v/>
      </c>
      <c r="C19" s="17">
        <f>SUMIFS('Plán likvidity'!$L$11:$L$110,'Plán likvidity'!$C$11:$C$110,"Výdavok",'Plán likvidity'!$B$11:$B$110,"&gt;="&amp;'Dashboard'!$A19,'Plán likvidity'!$B$11:$B$110,"&lt;"&amp;DATE(YEAR('Dashboard'!$A19),MONTH('Dashboard'!$A19)+1,1))</f>
        <v/>
      </c>
      <c r="D19" s="17">
        <f>IFERROR('Dashboard'!B19-'Dashboard'!C19,0)</f>
        <v/>
      </c>
      <c r="E19" s="17">
        <f>'Dashboard'!$F$18</f>
        <v/>
      </c>
      <c r="F19" s="17">
        <f>IFERROR('Dashboard'!E19+'Dashboard'!D19,0)</f>
        <v/>
      </c>
      <c r="G19" s="17">
        <f>'Plán likvidity'!$B$4</f>
        <v/>
      </c>
      <c r="H19" s="17">
        <f>IFERROR('Dashboard'!F19-'Dashboard'!G19,0)</f>
        <v/>
      </c>
      <c r="I19" s="11">
        <f>IF('Dashboard'!F19&lt;'Dashboard'!G19,"Riziko nedostatku likvidity",IF('Dashboard'!F19&lt;'Dashboard'!G19*1.2,"Sledovať","Stabilná likvidita"))</f>
        <v/>
      </c>
    </row>
    <row r="20">
      <c r="A20" s="25" t="n">
        <v>46357</v>
      </c>
      <c r="B20" s="5">
        <f>SUMIFS('Plán likvidity'!$L$11:$L$110,'Plán likvidity'!$C$11:$C$110,"Príjem",'Plán likvidity'!$B$11:$B$110,"&gt;="&amp;'Dashboard'!$A20,'Plán likvidity'!$B$11:$B$110,"&lt;"&amp;DATE(YEAR('Dashboard'!$A20),MONTH('Dashboard'!$A20)+1,1))</f>
        <v/>
      </c>
      <c r="C20" s="5">
        <f>SUMIFS('Plán likvidity'!$L$11:$L$110,'Plán likvidity'!$C$11:$C$110,"Výdavok",'Plán likvidity'!$B$11:$B$110,"&gt;="&amp;'Dashboard'!$A20,'Plán likvidity'!$B$11:$B$110,"&lt;"&amp;DATE(YEAR('Dashboard'!$A20),MONTH('Dashboard'!$A20)+1,1))</f>
        <v/>
      </c>
      <c r="D20" s="5">
        <f>IFERROR('Dashboard'!B20-'Dashboard'!C20,0)</f>
        <v/>
      </c>
      <c r="E20" s="5">
        <f>'Dashboard'!$F$19</f>
        <v/>
      </c>
      <c r="F20" s="5">
        <f>IFERROR('Dashboard'!E20+'Dashboard'!D20,0)</f>
        <v/>
      </c>
      <c r="G20" s="5">
        <f>'Plán likvidity'!$B$4</f>
        <v/>
      </c>
      <c r="H20" s="5">
        <f>IFERROR('Dashboard'!F20-'Dashboard'!G20,0)</f>
        <v/>
      </c>
      <c r="I20" s="19">
        <f>IF('Dashboard'!F20&lt;'Dashboard'!G20,"Riziko nedostatku likvidity",IF('Dashboard'!F20&lt;'Dashboard'!G20*1.2,"Sledovať","Stabilná likvidita"))</f>
        <v/>
      </c>
    </row>
  </sheetData>
  <autoFilter ref="A8:I20"/>
  <mergeCells count="1">
    <mergeCell ref="A1:I1"/>
  </mergeCells>
  <conditionalFormatting sqref="F9:F20">
    <cfRule type="expression" priority="1" dxfId="1">
      <formula>$F9&lt;$G9</formula>
    </cfRule>
  </conditionalFormatting>
  <conditionalFormatting sqref="H9:H20">
    <cfRule type="expression" priority="2" dxfId="0">
      <formula>$H9&gt;=0</formula>
    </cfRule>
  </conditionalFormatting>
  <conditionalFormatting sqref="I9:I20">
    <cfRule type="expression" priority="3" dxfId="1">
      <formula>$I9="Riziko nedostatku likvidity"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4B8A6"/>
    <outlinePr summaryBelow="1" summaryRight="1"/>
    <pageSetUpPr/>
  </sheetPr>
  <dimension ref="A1:F2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78" customWidth="1" min="2" max="2"/>
    <col width="4" customWidth="1" min="3" max="3"/>
    <col width="15" customWidth="1" min="4" max="4"/>
    <col width="28" customWidth="1" min="5" max="5"/>
    <col width="4" customWidth="1" min="6" max="6"/>
  </cols>
  <sheetData>
    <row r="1" ht="28" customHeight="1">
      <c r="A1" s="1" t="inlineStr">
        <is>
          <t>POKYNY NA POUŽÍVANIE PLÁNU LIKVIDITY</t>
        </is>
      </c>
    </row>
    <row r="2"/>
    <row r="3">
      <c r="A3" s="10" t="inlineStr">
        <is>
          <t>Krok</t>
        </is>
      </c>
      <c r="B3" s="10" t="inlineStr">
        <is>
          <t>Pokyn</t>
        </is>
      </c>
    </row>
    <row r="4" ht="34" customHeight="1">
      <c r="A4" s="11" t="inlineStr">
        <is>
          <t>1</t>
        </is>
      </c>
      <c r="B4" s="27" t="inlineStr">
        <is>
          <t>Žlté bunky sú vstupné údaje. Upravujte ich podľa svojho reálneho plánu.</t>
        </is>
      </c>
    </row>
    <row r="5" ht="34" customHeight="1">
      <c r="A5" s="19" t="inlineStr">
        <is>
          <t>2</t>
        </is>
      </c>
      <c r="B5" s="28" t="inlineStr">
        <is>
          <t>Zadajte dátum splatnosti, typ pohybu, kategóriu, partnera, sumu bez DPH a stav úhrady.</t>
        </is>
      </c>
    </row>
    <row r="6" ht="34" customHeight="1">
      <c r="A6" s="11" t="inlineStr">
        <is>
          <t>3</t>
        </is>
      </c>
      <c r="B6" s="27" t="inlineStr">
        <is>
          <t>DPH a suma s DPH sa vypočítajú automaticky podľa zvolenej sadzby DPH.</t>
        </is>
      </c>
    </row>
    <row r="7" ht="34" customHeight="1">
      <c r="A7" s="19" t="inlineStr">
        <is>
          <t>4</t>
        </is>
      </c>
      <c r="B7" s="28" t="inlineStr">
        <is>
          <t>Príjmy zadávajte ako kladné pohyby. Výdavky sa vo vplyve na likviditu automaticky odpočítajú.</t>
        </is>
      </c>
    </row>
    <row r="8" ht="34" customHeight="1">
      <c r="A8" s="11" t="inlineStr">
        <is>
          <t>5</t>
        </is>
      </c>
      <c r="B8" s="27" t="inlineStr">
        <is>
          <t>Kontrolujte upozornenia „Po splatnosti“ a stav likvidity na hárku Dashboard.</t>
        </is>
      </c>
    </row>
    <row r="9" ht="34" customHeight="1">
      <c r="A9" s="19" t="inlineStr">
        <is>
          <t>6</t>
        </is>
      </c>
      <c r="B9" s="28" t="inlineStr">
        <is>
          <t>Štandardná sadzba DPH je 20 %. Pri vybraných plneniach možno použiť 10 % alebo 5 % podľa aktuálnych pravidiel Finančnej správy.</t>
        </is>
      </c>
    </row>
    <row r="10"/>
    <row r="11"/>
    <row r="12"/>
    <row r="13">
      <c r="A13" s="2" t="inlineStr">
        <is>
          <t>Číselník kategórií</t>
        </is>
      </c>
      <c r="D13" s="2" t="inlineStr">
        <is>
          <t>Sadzby DPH</t>
        </is>
      </c>
    </row>
    <row r="14"/>
    <row r="15">
      <c r="A15" s="10" t="inlineStr">
        <is>
          <t>Kategória</t>
        </is>
      </c>
      <c r="B15" s="10" t="inlineStr">
        <is>
          <t>Skupina</t>
        </is>
      </c>
      <c r="D15" s="10" t="inlineStr">
        <is>
          <t>Sadzba</t>
        </is>
      </c>
      <c r="E15" s="10" t="inlineStr">
        <is>
          <t>Poznámka</t>
        </is>
      </c>
    </row>
    <row r="16">
      <c r="A16" s="24" t="inlineStr">
        <is>
          <t>Predaj tovaru</t>
        </is>
      </c>
      <c r="B16" s="24" t="inlineStr">
        <is>
          <t>Prevádzkové príjmy</t>
        </is>
      </c>
      <c r="D16" s="29" t="n">
        <v>0.2</v>
      </c>
      <c r="E16" s="24" t="inlineStr">
        <is>
          <t>Štandardná sadzba</t>
        </is>
      </c>
    </row>
    <row r="17">
      <c r="A17" s="26" t="inlineStr">
        <is>
          <t>Servisné služby</t>
        </is>
      </c>
      <c r="B17" s="26" t="inlineStr">
        <is>
          <t>Prevádzkové príjmy</t>
        </is>
      </c>
      <c r="D17" s="30" t="n">
        <v>0.1</v>
      </c>
      <c r="E17" s="26" t="inlineStr">
        <is>
          <t>Znížená sadzba</t>
        </is>
      </c>
    </row>
    <row r="18">
      <c r="A18" s="24" t="inlineStr">
        <is>
          <t>Mzdy</t>
        </is>
      </c>
      <c r="B18" s="24" t="inlineStr">
        <is>
          <t>Personálne náklady</t>
        </is>
      </c>
      <c r="D18" s="29" t="n">
        <v>0.05</v>
      </c>
      <c r="E18" s="24" t="inlineStr">
        <is>
          <t>Znížená sadzba</t>
        </is>
      </c>
    </row>
    <row r="19">
      <c r="A19" s="26" t="inlineStr">
        <is>
          <t>Nájom</t>
        </is>
      </c>
      <c r="B19" s="26" t="inlineStr">
        <is>
          <t>Prevádzkové náklady</t>
        </is>
      </c>
    </row>
    <row r="20">
      <c r="A20" s="24" t="inlineStr">
        <is>
          <t>Odvody</t>
        </is>
      </c>
      <c r="B20" s="24" t="inlineStr">
        <is>
          <t>Personálne náklady</t>
        </is>
      </c>
    </row>
    <row r="21">
      <c r="A21" s="26" t="inlineStr">
        <is>
          <t>Účtovníctvo</t>
        </is>
      </c>
      <c r="B21" s="26" t="inlineStr">
        <is>
          <t>Prevádzkové náklady</t>
        </is>
      </c>
    </row>
    <row r="22">
      <c r="A22" s="24" t="inlineStr">
        <is>
          <t>Softvér</t>
        </is>
      </c>
      <c r="B22" s="24" t="inlineStr">
        <is>
          <t>Prevádzkové náklady</t>
        </is>
      </c>
    </row>
    <row r="23">
      <c r="A23" s="26" t="inlineStr">
        <is>
          <t>Marketing</t>
        </is>
      </c>
      <c r="B23" s="26" t="inlineStr">
        <is>
          <t>Obchod a marketing</t>
        </is>
      </c>
    </row>
    <row r="24"/>
    <row r="25" ht="34" customHeight="1">
      <c r="A25" s="31" t="inlineStr">
        <is>
          <t>Poznámka</t>
        </is>
      </c>
      <c r="B25" s="32" t="inlineStr">
        <is>
          <t>Sadzby DPH a bezpečnostnú rezervu upravte podľa konkrétnej situácie firmy a overených aktuálnych pravidiel.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2026-09-17T18:06:39Z</dcterms:created>
  <dcterms:modified xmlns:dcterms="http://purl.org/dc/terms/" xmlns:xsi="http://www.w3.org/2001/XMLSchema-instance" xsi:type="dcterms:W3CDTF">2026-09-17T18:06:39Z</dcterms:modified>
</cp:coreProperties>
</file>