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íjmy z prenájmu" sheetId="1" state="visible" r:id="rId1"/>
    <sheet xmlns:r="http://schemas.openxmlformats.org/officeDocument/2006/relationships" name="Súhrn" sheetId="2" state="visible" r:id="rId2"/>
    <sheet xmlns:r="http://schemas.openxmlformats.org/officeDocument/2006/relationships" name="Pokyny" sheetId="3" state="visible" r:id="rId3"/>
  </sheets>
  <definedNames>
    <definedName name="_xlnm._FilterDatabase" localSheetId="0" hidden="1">'Príjmy z prenájmu'!$A$2:$P$11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 ##0,00 &quot;€&quot;"/>
    <numFmt numFmtId="166" formatCode="0,0 %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E293B"/>
      <sz val="11"/>
    </font>
    <font>
      <name val="Calibri"/>
      <b val="1"/>
      <color rgb="001E293B"/>
      <sz val="11"/>
    </font>
    <font>
      <name val="Calibri"/>
      <b val="1"/>
      <color rgb="0016A34A"/>
      <sz val="11"/>
    </font>
    <font>
      <name val="Calibri"/>
      <b val="1"/>
      <color rgb="00C8102E"/>
      <sz val="11"/>
    </font>
    <font>
      <name val="Calibri"/>
      <b val="1"/>
      <color rgb="00DC2626"/>
      <sz val="11"/>
    </font>
  </fonts>
  <fills count="5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49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49" fontId="3" fillId="0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0" fontId="1" fillId="0" borderId="0" pivotButton="0" quotePrefix="0" xfId="0"/>
    <xf numFmtId="0" fontId="6" fillId="0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1" fontId="5" fillId="0" borderId="1" applyAlignment="1" pivotButton="0" quotePrefix="0" xfId="0">
      <alignment horizontal="right" vertical="center"/>
    </xf>
    <xf numFmtId="1" fontId="7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0" fontId="2" fillId="2" borderId="1" pivotButton="0" quotePrefix="0" xfId="0"/>
    <xf numFmtId="0" fontId="4" fillId="0" borderId="0" pivotButton="0" quotePrefix="0" xfId="0"/>
    <xf numFmtId="165" fontId="5" fillId="0" borderId="0" pivotButton="0" quotePrefix="0" xfId="0"/>
    <xf numFmtId="0" fontId="0" fillId="0" borderId="1" pivotButton="0" quotePrefix="0" xfId="0"/>
    <xf numFmtId="165" fontId="0" fillId="0" borderId="1" pivotButton="0" quotePrefix="0" xfId="0"/>
    <xf numFmtId="0" fontId="0" fillId="3" borderId="1" pivotButton="0" quotePrefix="0" xfId="0"/>
    <xf numFmtId="165" fontId="0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top"/>
    </xf>
    <xf numFmtId="0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5" fontId="5" fillId="0" borderId="0" pivotButton="0" quotePrefix="0" xfId="0"/>
    <xf numFmtId="165" fontId="0" fillId="0" borderId="1" pivotButton="0" quotePrefix="0" xfId="0"/>
    <xf numFmtId="165" fontId="0" fillId="3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Celkové príjmy podľa mesiaca (2026)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'Súhrn'!B22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'Súhrn'!$A$23:$A$34</f>
            </numRef>
          </cat>
          <val>
            <numRef>
              <f>'Súhrn'!$B$23:$B$34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Príjmy (€)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príjmov podľa mesta</a:t>
            </a:r>
          </a:p>
        </rich>
      </tx>
    </title>
    <plotArea>
      <pieChart>
        <varyColors val="1"/>
        <ser>
          <idx val="0"/>
          <order val="0"/>
          <tx>
            <strRef>
              <f>'Súhrn'!G22</f>
            </strRef>
          </tx>
          <spPr>
            <a:ln xmlns:a="http://schemas.openxmlformats.org/drawingml/2006/main">
              <a:prstDash val="solid"/>
            </a:ln>
          </spPr>
          <cat>
            <numRef>
              <f>'Súhrn'!$F$23:$F$30</f>
            </numRef>
          </cat>
          <val>
            <numRef>
              <f>'Súhrn'!$G$23:$G$30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36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36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15" customWidth="1" min="4" max="4"/>
    <col width="28" customWidth="1" min="5" max="5"/>
    <col width="20" customWidth="1" min="6" max="6"/>
    <col width="12" customWidth="1" min="7" max="7"/>
    <col width="14" customWidth="1" min="8" max="8"/>
    <col width="13" customWidth="1" min="9" max="9"/>
    <col width="16" customWidth="1" min="10" max="10"/>
    <col width="16" customWidth="1" min="11" max="11"/>
    <col width="12" customWidth="1" min="12" max="12"/>
    <col width="14" customWidth="1" min="13" max="13"/>
    <col width="15" customWidth="1" min="14" max="14"/>
    <col width="15" customWidth="1" min="15" max="15"/>
    <col width="26" customWidth="1" min="16" max="16"/>
  </cols>
  <sheetData>
    <row r="1" ht="28" customHeight="1">
      <c r="A1" s="1" t="inlineStr">
        <is>
          <t>Evidencia príjmov z prenájmu nehnuteľností – rok 2026</t>
        </is>
      </c>
    </row>
    <row r="2" ht="32" customHeight="1">
      <c r="A2" s="2" t="inlineStr">
        <is>
          <t>Dátum úhrady</t>
        </is>
      </c>
      <c r="B2" s="2" t="inlineStr">
        <is>
          <t>Mesiac</t>
        </is>
      </c>
      <c r="C2" s="2" t="inlineStr">
        <is>
          <t>Nájomca</t>
        </is>
      </c>
      <c r="D2" s="2" t="inlineStr">
        <is>
          <t>Mesto</t>
        </is>
      </c>
      <c r="E2" s="2" t="inlineStr">
        <is>
          <t>Adresa nehnuteľnosti</t>
        </is>
      </c>
      <c r="F2" s="2" t="inlineStr">
        <is>
          <t>Typ nehnuteľnosti</t>
        </is>
      </c>
      <c r="G2" s="2" t="inlineStr">
        <is>
          <t>Obdobie nájmu</t>
        </is>
      </c>
      <c r="H2" s="2" t="inlineStr">
        <is>
          <t>Číslo zmluvy</t>
        </is>
      </c>
      <c r="I2" s="2" t="inlineStr">
        <is>
          <t>Číslo dokladu</t>
        </is>
      </c>
      <c r="J2" s="2" t="inlineStr">
        <is>
          <t>Nájomné bez energií</t>
        </is>
      </c>
      <c r="K2" s="2" t="inlineStr">
        <is>
          <t>Zálohy za energie a služby</t>
        </is>
      </c>
      <c r="L2" s="2" t="inlineStr">
        <is>
          <t>Ostatné príjmy</t>
        </is>
      </c>
      <c r="M2" s="2" t="inlineStr">
        <is>
          <t>Celkový príjem</t>
        </is>
      </c>
      <c r="N2" s="2" t="inlineStr">
        <is>
          <t>Spôsob úhrady</t>
        </is>
      </c>
      <c r="O2" s="2" t="inlineStr">
        <is>
          <t>Stav úhrady</t>
        </is>
      </c>
      <c r="P2" s="2" t="inlineStr">
        <is>
          <t>Poznámka</t>
        </is>
      </c>
    </row>
    <row r="3">
      <c r="A3" s="32" t="n">
        <v>46037</v>
      </c>
      <c r="B3" s="4">
        <f>TEXT(A3,"MM.RRRR")</f>
        <v/>
      </c>
      <c r="C3" s="5" t="inlineStr">
        <is>
          <t>Ján Novák</t>
        </is>
      </c>
      <c r="D3" s="5" t="inlineStr">
        <is>
          <t>Bratislava</t>
        </is>
      </c>
      <c r="E3" s="5" t="inlineStr">
        <is>
          <t>Starohájska 12, Bratislava</t>
        </is>
      </c>
      <c r="F3" s="5" t="inlineStr">
        <is>
          <t>2-izbový byt</t>
        </is>
      </c>
      <c r="G3" s="5" t="inlineStr">
        <is>
          <t>01/2026</t>
        </is>
      </c>
      <c r="H3" s="5" t="inlineStr">
        <is>
          <t>ZML-2026-001</t>
        </is>
      </c>
      <c r="I3" s="5" t="inlineStr">
        <is>
          <t>FA-2026-001</t>
        </is>
      </c>
      <c r="J3" s="33" t="n">
        <v>850</v>
      </c>
      <c r="K3" s="33" t="n">
        <v>150</v>
      </c>
      <c r="L3" s="33" t="n">
        <v>0</v>
      </c>
      <c r="M3" s="34">
        <f>SUM(J3:L3)</f>
        <v/>
      </c>
      <c r="N3" s="5" t="inlineStr">
        <is>
          <t>Bankový prevod</t>
        </is>
      </c>
      <c r="O3" s="5" t="inlineStr">
        <is>
          <t>Uhradené</t>
        </is>
      </c>
      <c r="P3" s="5" t="inlineStr">
        <is>
          <t>Včas</t>
        </is>
      </c>
    </row>
    <row r="4">
      <c r="A4" s="32" t="n">
        <v>46063</v>
      </c>
      <c r="B4" s="8">
        <f>TEXT(A4,"MM.RRRR")</f>
        <v/>
      </c>
      <c r="C4" s="5" t="inlineStr">
        <is>
          <t>Mária Kováčová</t>
        </is>
      </c>
      <c r="D4" s="5" t="inlineStr">
        <is>
          <t>Košice</t>
        </is>
      </c>
      <c r="E4" s="5" t="inlineStr">
        <is>
          <t>Mäsiarska 8, Košice</t>
        </is>
      </c>
      <c r="F4" s="5" t="inlineStr">
        <is>
          <t>1-izbový byt</t>
        </is>
      </c>
      <c r="G4" s="5" t="inlineStr">
        <is>
          <t>02/2026</t>
        </is>
      </c>
      <c r="H4" s="5" t="inlineStr">
        <is>
          <t>ZML-2026-002</t>
        </is>
      </c>
      <c r="I4" s="5" t="inlineStr">
        <is>
          <t>FA-2026-002</t>
        </is>
      </c>
      <c r="J4" s="33" t="n">
        <v>620</v>
      </c>
      <c r="K4" s="33" t="n">
        <v>120</v>
      </c>
      <c r="L4" s="33" t="n">
        <v>0</v>
      </c>
      <c r="M4" s="35">
        <f>SUM(J4:L4)</f>
        <v/>
      </c>
      <c r="N4" s="5" t="inlineStr">
        <is>
          <t>Trvalý príkaz</t>
        </is>
      </c>
      <c r="O4" s="5" t="inlineStr">
        <is>
          <t>Uhradené</t>
        </is>
      </c>
      <c r="P4" s="5" t="inlineStr"/>
    </row>
    <row r="5">
      <c r="A5" s="32" t="n">
        <v>46086</v>
      </c>
      <c r="B5" s="4">
        <f>TEXT(A5,"MM.RRRR")</f>
        <v/>
      </c>
      <c r="C5" s="5" t="inlineStr">
        <is>
          <t>Peter Horváth</t>
        </is>
      </c>
      <c r="D5" s="5" t="inlineStr">
        <is>
          <t>Žilina</t>
        </is>
      </c>
      <c r="E5" s="5" t="inlineStr">
        <is>
          <t>Národná 21, Žilina</t>
        </is>
      </c>
      <c r="F5" s="5" t="inlineStr">
        <is>
          <t>Kancelársky priestor</t>
        </is>
      </c>
      <c r="G5" s="5" t="inlineStr">
        <is>
          <t>03/2026</t>
        </is>
      </c>
      <c r="H5" s="5" t="inlineStr">
        <is>
          <t>ZML-2026-003</t>
        </is>
      </c>
      <c r="I5" s="5" t="inlineStr">
        <is>
          <t>FA-2026-003</t>
        </is>
      </c>
      <c r="J5" s="33" t="n">
        <v>780</v>
      </c>
      <c r="K5" s="33" t="n">
        <v>200</v>
      </c>
      <c r="L5" s="33" t="n">
        <v>50</v>
      </c>
      <c r="M5" s="34">
        <f>SUM(J5:L5)</f>
        <v/>
      </c>
      <c r="N5" s="5" t="inlineStr">
        <is>
          <t>Bankový prevod</t>
        </is>
      </c>
      <c r="O5" s="5" t="inlineStr">
        <is>
          <t>Uhradené</t>
        </is>
      </c>
      <c r="P5" s="5" t="inlineStr">
        <is>
          <t>Príplatok za parkovanie</t>
        </is>
      </c>
    </row>
    <row r="6">
      <c r="A6" s="32" t="n">
        <v>46124</v>
      </c>
      <c r="B6" s="8">
        <f>TEXT(A6,"MM.RRRR")</f>
        <v/>
      </c>
      <c r="C6" s="5" t="inlineStr">
        <is>
          <t>Zuzana Tóthová</t>
        </is>
      </c>
      <c r="D6" s="5" t="inlineStr">
        <is>
          <t>Nitra</t>
        </is>
      </c>
      <c r="E6" s="5" t="inlineStr">
        <is>
          <t>Štefánikova 33, Nitra</t>
        </is>
      </c>
      <c r="F6" s="5" t="inlineStr">
        <is>
          <t>3-izbový byt</t>
        </is>
      </c>
      <c r="G6" s="5" t="inlineStr">
        <is>
          <t>04/2026</t>
        </is>
      </c>
      <c r="H6" s="5" t="inlineStr">
        <is>
          <t>ZML-2026-004</t>
        </is>
      </c>
      <c r="I6" s="5" t="inlineStr">
        <is>
          <t>FA-2026-004</t>
        </is>
      </c>
      <c r="J6" s="33" t="n">
        <v>940</v>
      </c>
      <c r="K6" s="33" t="n">
        <v>180</v>
      </c>
      <c r="L6" s="33" t="n">
        <v>0</v>
      </c>
      <c r="M6" s="35">
        <f>SUM(J6:L6)</f>
        <v/>
      </c>
      <c r="N6" s="5" t="inlineStr">
        <is>
          <t>Bankový prevod</t>
        </is>
      </c>
      <c r="O6" s="5" t="inlineStr">
        <is>
          <t>Uhradené</t>
        </is>
      </c>
      <c r="P6" s="5" t="inlineStr"/>
    </row>
    <row r="7">
      <c r="A7" s="32" t="n">
        <v>46150</v>
      </c>
      <c r="B7" s="4">
        <f>TEXT(A7,"MM.RRRR")</f>
        <v/>
      </c>
      <c r="C7" s="5" t="inlineStr">
        <is>
          <t>Martin Baláž</t>
        </is>
      </c>
      <c r="D7" s="5" t="inlineStr">
        <is>
          <t>Prešov</t>
        </is>
      </c>
      <c r="E7" s="5" t="inlineStr">
        <is>
          <t>Hlavná 45, Prešov</t>
        </is>
      </c>
      <c r="F7" s="5" t="inlineStr">
        <is>
          <t>Garáž</t>
        </is>
      </c>
      <c r="G7" s="5" t="inlineStr">
        <is>
          <t>05/2026</t>
        </is>
      </c>
      <c r="H7" s="5" t="inlineStr">
        <is>
          <t>ZML-2026-005</t>
        </is>
      </c>
      <c r="I7" s="5" t="inlineStr">
        <is>
          <t>FA-2026-005</t>
        </is>
      </c>
      <c r="J7" s="33" t="n">
        <v>120</v>
      </c>
      <c r="K7" s="33" t="n">
        <v>0</v>
      </c>
      <c r="L7" s="33" t="n">
        <v>0</v>
      </c>
      <c r="M7" s="34">
        <f>SUM(J7:L7)</f>
        <v/>
      </c>
      <c r="N7" s="5" t="inlineStr">
        <is>
          <t>Trvalý príkaz</t>
        </is>
      </c>
      <c r="O7" s="5" t="inlineStr">
        <is>
          <t>Čaká na úhradu</t>
        </is>
      </c>
      <c r="P7" s="5" t="inlineStr">
        <is>
          <t>Pripomenúť nájomcovi</t>
        </is>
      </c>
    </row>
    <row r="8">
      <c r="A8" s="32" t="n">
        <v>46176</v>
      </c>
      <c r="B8" s="8">
        <f>TEXT(A8,"MM.RRRR")</f>
        <v/>
      </c>
      <c r="C8" s="5" t="inlineStr">
        <is>
          <t>Katarína Hudáková</t>
        </is>
      </c>
      <c r="D8" s="5" t="inlineStr">
        <is>
          <t>Banská Bystrica</t>
        </is>
      </c>
      <c r="E8" s="5" t="inlineStr">
        <is>
          <t>Horná 18, Banská Bystrica</t>
        </is>
      </c>
      <c r="F8" s="5" t="inlineStr">
        <is>
          <t>Apartmán</t>
        </is>
      </c>
      <c r="G8" s="5" t="inlineStr">
        <is>
          <t>06/2026</t>
        </is>
      </c>
      <c r="H8" s="5" t="inlineStr">
        <is>
          <t>ZML-2026-006</t>
        </is>
      </c>
      <c r="I8" s="5" t="inlineStr">
        <is>
          <t>FA-2026-006</t>
        </is>
      </c>
      <c r="J8" s="33" t="n">
        <v>690</v>
      </c>
      <c r="K8" s="33" t="n">
        <v>140</v>
      </c>
      <c r="L8" s="33" t="n">
        <v>30</v>
      </c>
      <c r="M8" s="35">
        <f>SUM(J8:L8)</f>
        <v/>
      </c>
      <c r="N8" s="5" t="inlineStr">
        <is>
          <t>Bankový prevod</t>
        </is>
      </c>
      <c r="O8" s="5" t="inlineStr">
        <is>
          <t>Uhradené</t>
        </is>
      </c>
      <c r="P8" s="5" t="inlineStr">
        <is>
          <t>Poplatok za internet</t>
        </is>
      </c>
    </row>
    <row r="9">
      <c r="A9" s="32" t="n">
        <v>46223</v>
      </c>
      <c r="B9" s="4">
        <f>TEXT(A9,"MM.RRRR")</f>
        <v/>
      </c>
      <c r="C9" s="5" t="inlineStr">
        <is>
          <t>Lukáš Varga</t>
        </is>
      </c>
      <c r="D9" s="5" t="inlineStr">
        <is>
          <t>Trnava</t>
        </is>
      </c>
      <c r="E9" s="5" t="inlineStr">
        <is>
          <t>Priemyselná 7, Trnava</t>
        </is>
      </c>
      <c r="F9" s="5" t="inlineStr">
        <is>
          <t>Skladový priestor</t>
        </is>
      </c>
      <c r="G9" s="5" t="inlineStr">
        <is>
          <t>07/2026</t>
        </is>
      </c>
      <c r="H9" s="5" t="inlineStr">
        <is>
          <t>ZML-2026-007</t>
        </is>
      </c>
      <c r="I9" s="5" t="inlineStr">
        <is>
          <t>FA-2026-007</t>
        </is>
      </c>
      <c r="J9" s="33" t="n">
        <v>560</v>
      </c>
      <c r="K9" s="33" t="n">
        <v>90</v>
      </c>
      <c r="L9" s="33" t="n">
        <v>0</v>
      </c>
      <c r="M9" s="34">
        <f>SUM(J9:L9)</f>
        <v/>
      </c>
      <c r="N9" s="5" t="inlineStr">
        <is>
          <t>Bankový prevod</t>
        </is>
      </c>
      <c r="O9" s="5" t="inlineStr">
        <is>
          <t>Po splatnosti</t>
        </is>
      </c>
      <c r="P9" s="5" t="inlineStr">
        <is>
          <t>Splatnosť 10.07.2026</t>
        </is>
      </c>
    </row>
    <row r="10">
      <c r="A10" s="32" t="n">
        <v>46248</v>
      </c>
      <c r="B10" s="8">
        <f>TEXT(A10,"MM.RRRR")</f>
        <v/>
      </c>
      <c r="C10" s="5" t="inlineStr">
        <is>
          <t>Eva Šimková</t>
        </is>
      </c>
      <c r="D10" s="5" t="inlineStr">
        <is>
          <t>Trenčín</t>
        </is>
      </c>
      <c r="E10" s="5" t="inlineStr">
        <is>
          <t>Mierové námestie 4, Trenčín</t>
        </is>
      </c>
      <c r="F10" s="5" t="inlineStr">
        <is>
          <t>2-izbový byt</t>
        </is>
      </c>
      <c r="G10" s="5" t="inlineStr">
        <is>
          <t>08/2026</t>
        </is>
      </c>
      <c r="H10" s="5" t="inlineStr">
        <is>
          <t>ZML-2026-008</t>
        </is>
      </c>
      <c r="I10" s="5" t="inlineStr">
        <is>
          <t>FA-2026-008</t>
        </is>
      </c>
      <c r="J10" s="33" t="n">
        <v>735</v>
      </c>
      <c r="K10" s="33" t="n">
        <v>160</v>
      </c>
      <c r="L10" s="33" t="n">
        <v>0</v>
      </c>
      <c r="M10" s="35">
        <f>SUM(J10:L10)</f>
        <v/>
      </c>
      <c r="N10" s="5" t="inlineStr">
        <is>
          <t>Trvalý príkaz</t>
        </is>
      </c>
      <c r="O10" s="5" t="inlineStr">
        <is>
          <t>Uhradené</t>
        </is>
      </c>
      <c r="P10" s="5" t="inlineStr"/>
    </row>
    <row r="11">
      <c r="A11" s="32" t="n">
        <v>46280</v>
      </c>
      <c r="B11" s="4">
        <f>TEXT(A11,"MM.RRRR")</f>
        <v/>
      </c>
      <c r="C11" s="5" t="inlineStr">
        <is>
          <t>Ján Novák</t>
        </is>
      </c>
      <c r="D11" s="5" t="inlineStr">
        <is>
          <t>Bratislava</t>
        </is>
      </c>
      <c r="E11" s="5" t="inlineStr">
        <is>
          <t>Starohájska 12, Bratislava</t>
        </is>
      </c>
      <c r="F11" s="5" t="inlineStr">
        <is>
          <t>2-izbový byt</t>
        </is>
      </c>
      <c r="G11" s="5" t="inlineStr">
        <is>
          <t>09/2026</t>
        </is>
      </c>
      <c r="H11" s="5" t="inlineStr">
        <is>
          <t>ZML-2026-001</t>
        </is>
      </c>
      <c r="I11" s="5" t="inlineStr">
        <is>
          <t>FA-2026-009</t>
        </is>
      </c>
      <c r="J11" s="33" t="n">
        <v>850</v>
      </c>
      <c r="K11" s="33" t="n">
        <v>150</v>
      </c>
      <c r="L11" s="33" t="n">
        <v>0</v>
      </c>
      <c r="M11" s="34">
        <f>SUM(J11:L11)</f>
        <v/>
      </c>
      <c r="N11" s="5" t="inlineStr">
        <is>
          <t>Bankový prevod</t>
        </is>
      </c>
      <c r="O11" s="5" t="inlineStr">
        <is>
          <t>Čaká na úhradu</t>
        </is>
      </c>
      <c r="P11" s="5" t="inlineStr">
        <is>
          <t>Mesiac september</t>
        </is>
      </c>
    </row>
    <row r="12">
      <c r="I12" s="10" t="inlineStr">
        <is>
          <t>SPOLU:</t>
        </is>
      </c>
      <c r="J12" s="36">
        <f>SUM(J3:J11)</f>
        <v/>
      </c>
      <c r="K12" s="36">
        <f>SUM(K3:K11)</f>
        <v/>
      </c>
      <c r="L12" s="36">
        <f>SUM(L3:L11)</f>
        <v/>
      </c>
      <c r="M12" s="36">
        <f>SUM(M3:M11)</f>
        <v/>
      </c>
    </row>
  </sheetData>
  <autoFilter ref="A2:P11"/>
  <mergeCells count="1">
    <mergeCell ref="A1:P1"/>
  </mergeCells>
  <conditionalFormatting sqref="O3:O11">
    <cfRule type="expression" priority="1" dxfId="0" stopIfTrue="1">
      <formula>O3="Po splatnosti"</formula>
    </cfRule>
    <cfRule type="expression" priority="2" dxfId="1" stopIfTrue="1">
      <formula>O3="Uhradené"</formula>
    </cfRule>
  </conditionalFormatting>
  <dataValidations count="2">
    <dataValidation sqref="O3:O200" showErrorMessage="1" showInputMessage="1" allowBlank="1" type="list">
      <formula1>"Uhradené,Čaká na úhradu,Po splatnosti"</formula1>
    </dataValidation>
    <dataValidation sqref="N3:N200" showErrorMessage="1" showInputMessage="1" allowBlank="1" type="list">
      <formula1>"Bankový prevod,Trvalý príkaz,Hotovosť"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6" customWidth="1" min="3" max="3"/>
    <col width="12" customWidth="1" min="4" max="4"/>
    <col width="26" customWidth="1" min="5" max="5"/>
    <col width="18" customWidth="1" min="6" max="6"/>
    <col width="16" customWidth="1" min="7" max="7"/>
    <col width="14" customWidth="1" min="8" max="8"/>
  </cols>
  <sheetData>
    <row r="1" ht="28" customHeight="1">
      <c r="A1" s="12" t="inlineStr">
        <is>
          <t>Súhrn príjmov z prenájmu – rok 2026</t>
        </is>
      </c>
    </row>
    <row r="2"/>
    <row r="3">
      <c r="A3" s="13" t="inlineStr">
        <is>
          <t>Kľúčové ukazovatele</t>
        </is>
      </c>
    </row>
    <row r="4">
      <c r="A4" s="14" t="inlineStr">
        <is>
          <t>Celkové príjmy</t>
        </is>
      </c>
      <c r="B4" s="15" t="n"/>
      <c r="C4" s="36">
        <f>SUM('Príjmy z prenájmu'!M3:M100)</f>
        <v/>
      </c>
    </row>
    <row r="5">
      <c r="A5" s="14" t="inlineStr">
        <is>
          <t>Priemerný mesačný príjem</t>
        </is>
      </c>
      <c r="B5" s="15" t="n"/>
      <c r="C5" s="36">
        <f>IFERROR(AVERAGE('Príjmy z prenájmu'!M3:M100),0)</f>
        <v/>
      </c>
    </row>
    <row r="6">
      <c r="A6" s="14" t="inlineStr">
        <is>
          <t>Počet platieb</t>
        </is>
      </c>
      <c r="B6" s="15" t="n"/>
      <c r="C6" s="16">
        <f>COUNTA('Príjmy z prenájmu'!A3:A100)</f>
        <v/>
      </c>
    </row>
    <row r="7">
      <c r="A7" s="14" t="inlineStr">
        <is>
          <t>Uhradené platby</t>
        </is>
      </c>
      <c r="B7" s="15" t="n"/>
      <c r="C7" s="16">
        <f>COUNTIF('Príjmy z prenájmu'!O3:O100,"Uhradené")</f>
        <v/>
      </c>
    </row>
    <row r="8">
      <c r="A8" s="14" t="inlineStr">
        <is>
          <t>Neuhradené platby</t>
        </is>
      </c>
      <c r="B8" s="15" t="n"/>
      <c r="C8" s="17">
        <f>COUNTA('Príjmy z prenájmu'!A3:A100)-COUNTIF('Príjmy z prenájmu'!O3:O100,"Uhradené")</f>
        <v/>
      </c>
    </row>
    <row r="9">
      <c r="A9" s="14" t="inlineStr">
        <is>
          <t>Podiel uhradených platieb</t>
        </is>
      </c>
      <c r="B9" s="15" t="n"/>
      <c r="C9" s="37">
        <f>IFERROR(COUNTIF('Príjmy z prenájmu'!O3:O100,"Uhradené")/COUNTA('Príjmy z prenájmu'!A3:A100),0)</f>
        <v/>
      </c>
    </row>
    <row r="10"/>
    <row r="11"/>
    <row r="12">
      <c r="A12" s="13" t="inlineStr">
        <is>
          <t>Pomocná tabuľka – mesačná sadzba podľa typu nehnuteľnosti</t>
        </is>
      </c>
    </row>
    <row r="13">
      <c r="A13" s="19" t="inlineStr">
        <is>
          <t>Typ nehnuteľnosti</t>
        </is>
      </c>
      <c r="B13" s="19" t="inlineStr">
        <is>
          <t>Odporúčané nájomné</t>
        </is>
      </c>
      <c r="E13" s="20" t="inlineStr">
        <is>
          <t>Ukážka VLOOKUP (typ z riadku 3):</t>
        </is>
      </c>
      <c r="G13" s="38">
        <f>IFERROR(VLOOKUP('Príjmy z prenájmu'!F3,$A$14:$B$18,2,FALSE),"")</f>
        <v/>
      </c>
    </row>
    <row r="14">
      <c r="A14" s="22" t="inlineStr">
        <is>
          <t>1-izbový byt</t>
        </is>
      </c>
      <c r="B14" s="39" t="n">
        <v>620</v>
      </c>
    </row>
    <row r="15">
      <c r="A15" s="22" t="inlineStr">
        <is>
          <t>2-izbový byt</t>
        </is>
      </c>
      <c r="B15" s="39" t="n">
        <v>850</v>
      </c>
    </row>
    <row r="16">
      <c r="A16" s="22" t="inlineStr">
        <is>
          <t>3-izbový byt</t>
        </is>
      </c>
      <c r="B16" s="39" t="n">
        <v>940</v>
      </c>
    </row>
    <row r="17">
      <c r="A17" s="22" t="inlineStr">
        <is>
          <t>Apartmán</t>
        </is>
      </c>
      <c r="B17" s="39" t="n">
        <v>690</v>
      </c>
    </row>
    <row r="18">
      <c r="A18" s="22" t="inlineStr">
        <is>
          <t>Garáž</t>
        </is>
      </c>
      <c r="B18" s="39" t="n">
        <v>120</v>
      </c>
    </row>
    <row r="19"/>
    <row r="20"/>
    <row r="21">
      <c r="A21" s="13" t="inlineStr">
        <is>
          <t>Mesačný prehľad príjmov 2026</t>
        </is>
      </c>
      <c r="F21" s="13" t="inlineStr">
        <is>
          <t>Príjmy podľa mesta</t>
        </is>
      </c>
    </row>
    <row r="22">
      <c r="A22" s="2" t="inlineStr">
        <is>
          <t>Mesiac</t>
        </is>
      </c>
      <c r="B22" s="2" t="inlineStr">
        <is>
          <t>Celkové príjmy</t>
        </is>
      </c>
      <c r="C22" s="2" t="inlineStr">
        <is>
          <t>Počet platieb</t>
        </is>
      </c>
      <c r="D22" s="2" t="inlineStr">
        <is>
          <t>Uhradené</t>
        </is>
      </c>
      <c r="F22" s="2" t="inlineStr">
        <is>
          <t>Mesto</t>
        </is>
      </c>
      <c r="G22" s="2" t="inlineStr">
        <is>
          <t>Celkové príjmy</t>
        </is>
      </c>
    </row>
    <row r="23">
      <c r="A23" s="24" t="inlineStr">
        <is>
          <t>Január</t>
        </is>
      </c>
      <c r="B23" s="40">
        <f>SUMIF('Príjmy z prenájmu'!$B$3:$B$100,"01.2026",'Príjmy z prenájmu'!$M$3:$M$100)</f>
        <v/>
      </c>
      <c r="C23" s="26">
        <f>COUNTIF('Príjmy z prenájmu'!$B$3:$B$100,"01.2026")</f>
        <v/>
      </c>
      <c r="D23" s="26">
        <f>COUNTIFS('Príjmy z prenájmu'!$B$3:$B$100,"01.2026",'Príjmy z prenájmu'!$O$3:$O$100,"Uhradené")</f>
        <v/>
      </c>
      <c r="F23" s="22" t="inlineStr">
        <is>
          <t>Bratislava</t>
        </is>
      </c>
      <c r="G23" s="41">
        <f>SUMIF('Príjmy z prenájmu'!$D$3:$D$100,F23,'Príjmy z prenájmu'!$M$3:$M$100)</f>
        <v/>
      </c>
    </row>
    <row r="24">
      <c r="A24" s="22" t="inlineStr">
        <is>
          <t>Február</t>
        </is>
      </c>
      <c r="B24" s="41">
        <f>SUMIF('Príjmy z prenájmu'!$B$3:$B$100,"02.2026",'Príjmy z prenájmu'!$M$3:$M$100)</f>
        <v/>
      </c>
      <c r="C24" s="28">
        <f>COUNTIF('Príjmy z prenájmu'!$B$3:$B$100,"02.2026")</f>
        <v/>
      </c>
      <c r="D24" s="28">
        <f>COUNTIFS('Príjmy z prenájmu'!$B$3:$B$100,"02.2026",'Príjmy z prenájmu'!$O$3:$O$100,"Uhradené")</f>
        <v/>
      </c>
      <c r="F24" s="22" t="inlineStr">
        <is>
          <t>Košice</t>
        </is>
      </c>
      <c r="G24" s="41">
        <f>SUMIF('Príjmy z prenájmu'!$D$3:$D$100,F24,'Príjmy z prenájmu'!$M$3:$M$100)</f>
        <v/>
      </c>
    </row>
    <row r="25">
      <c r="A25" s="24" t="inlineStr">
        <is>
          <t>Marec</t>
        </is>
      </c>
      <c r="B25" s="40">
        <f>SUMIF('Príjmy z prenájmu'!$B$3:$B$100,"03.2026",'Príjmy z prenájmu'!$M$3:$M$100)</f>
        <v/>
      </c>
      <c r="C25" s="26">
        <f>COUNTIF('Príjmy z prenájmu'!$B$3:$B$100,"03.2026")</f>
        <v/>
      </c>
      <c r="D25" s="26">
        <f>COUNTIFS('Príjmy z prenájmu'!$B$3:$B$100,"03.2026",'Príjmy z prenájmu'!$O$3:$O$100,"Uhradené")</f>
        <v/>
      </c>
      <c r="F25" s="22" t="inlineStr">
        <is>
          <t>Žilina</t>
        </is>
      </c>
      <c r="G25" s="41">
        <f>SUMIF('Príjmy z prenájmu'!$D$3:$D$100,F25,'Príjmy z prenájmu'!$M$3:$M$100)</f>
        <v/>
      </c>
    </row>
    <row r="26">
      <c r="A26" s="22" t="inlineStr">
        <is>
          <t>Apríl</t>
        </is>
      </c>
      <c r="B26" s="41">
        <f>SUMIF('Príjmy z prenájmu'!$B$3:$B$100,"04.2026",'Príjmy z prenájmu'!$M$3:$M$100)</f>
        <v/>
      </c>
      <c r="C26" s="28">
        <f>COUNTIF('Príjmy z prenájmu'!$B$3:$B$100,"04.2026")</f>
        <v/>
      </c>
      <c r="D26" s="28">
        <f>COUNTIFS('Príjmy z prenájmu'!$B$3:$B$100,"04.2026",'Príjmy z prenájmu'!$O$3:$O$100,"Uhradené")</f>
        <v/>
      </c>
      <c r="F26" s="22" t="inlineStr">
        <is>
          <t>Nitra</t>
        </is>
      </c>
      <c r="G26" s="41">
        <f>SUMIF('Príjmy z prenájmu'!$D$3:$D$100,F26,'Príjmy z prenájmu'!$M$3:$M$100)</f>
        <v/>
      </c>
    </row>
    <row r="27">
      <c r="A27" s="24" t="inlineStr">
        <is>
          <t>Máj</t>
        </is>
      </c>
      <c r="B27" s="40">
        <f>SUMIF('Príjmy z prenájmu'!$B$3:$B$100,"05.2026",'Príjmy z prenájmu'!$M$3:$M$100)</f>
        <v/>
      </c>
      <c r="C27" s="26">
        <f>COUNTIF('Príjmy z prenájmu'!$B$3:$B$100,"05.2026")</f>
        <v/>
      </c>
      <c r="D27" s="26">
        <f>COUNTIFS('Príjmy z prenájmu'!$B$3:$B$100,"05.2026",'Príjmy z prenájmu'!$O$3:$O$100,"Uhradené")</f>
        <v/>
      </c>
      <c r="F27" s="22" t="inlineStr">
        <is>
          <t>Prešov</t>
        </is>
      </c>
      <c r="G27" s="41">
        <f>SUMIF('Príjmy z prenájmu'!$D$3:$D$100,F27,'Príjmy z prenájmu'!$M$3:$M$100)</f>
        <v/>
      </c>
    </row>
    <row r="28">
      <c r="A28" s="22" t="inlineStr">
        <is>
          <t>Jún</t>
        </is>
      </c>
      <c r="B28" s="41">
        <f>SUMIF('Príjmy z prenájmu'!$B$3:$B$100,"06.2026",'Príjmy z prenájmu'!$M$3:$M$100)</f>
        <v/>
      </c>
      <c r="C28" s="28">
        <f>COUNTIF('Príjmy z prenájmu'!$B$3:$B$100,"06.2026")</f>
        <v/>
      </c>
      <c r="D28" s="28">
        <f>COUNTIFS('Príjmy z prenájmu'!$B$3:$B$100,"06.2026",'Príjmy z prenájmu'!$O$3:$O$100,"Uhradené")</f>
        <v/>
      </c>
      <c r="F28" s="22" t="inlineStr">
        <is>
          <t>Banská Bystrica</t>
        </is>
      </c>
      <c r="G28" s="41">
        <f>SUMIF('Príjmy z prenájmu'!$D$3:$D$100,F28,'Príjmy z prenájmu'!$M$3:$M$100)</f>
        <v/>
      </c>
    </row>
    <row r="29">
      <c r="A29" s="24" t="inlineStr">
        <is>
          <t>Júl</t>
        </is>
      </c>
      <c r="B29" s="40">
        <f>SUMIF('Príjmy z prenájmu'!$B$3:$B$100,"07.2026",'Príjmy z prenájmu'!$M$3:$M$100)</f>
        <v/>
      </c>
      <c r="C29" s="26">
        <f>COUNTIF('Príjmy z prenájmu'!$B$3:$B$100,"07.2026")</f>
        <v/>
      </c>
      <c r="D29" s="26">
        <f>COUNTIFS('Príjmy z prenájmu'!$B$3:$B$100,"07.2026",'Príjmy z prenájmu'!$O$3:$O$100,"Uhradené")</f>
        <v/>
      </c>
      <c r="F29" s="22" t="inlineStr">
        <is>
          <t>Trnava</t>
        </is>
      </c>
      <c r="G29" s="41">
        <f>SUMIF('Príjmy z prenájmu'!$D$3:$D$100,F29,'Príjmy z prenájmu'!$M$3:$M$100)</f>
        <v/>
      </c>
    </row>
    <row r="30">
      <c r="A30" s="22" t="inlineStr">
        <is>
          <t>August</t>
        </is>
      </c>
      <c r="B30" s="41">
        <f>SUMIF('Príjmy z prenájmu'!$B$3:$B$100,"08.2026",'Príjmy z prenájmu'!$M$3:$M$100)</f>
        <v/>
      </c>
      <c r="C30" s="28">
        <f>COUNTIF('Príjmy z prenájmu'!$B$3:$B$100,"08.2026")</f>
        <v/>
      </c>
      <c r="D30" s="28">
        <f>COUNTIFS('Príjmy z prenájmu'!$B$3:$B$100,"08.2026",'Príjmy z prenájmu'!$O$3:$O$100,"Uhradené")</f>
        <v/>
      </c>
      <c r="F30" s="22" t="inlineStr">
        <is>
          <t>Trenčín</t>
        </is>
      </c>
      <c r="G30" s="41">
        <f>SUMIF('Príjmy z prenájmu'!$D$3:$D$100,F30,'Príjmy z prenájmu'!$M$3:$M$100)</f>
        <v/>
      </c>
    </row>
    <row r="31">
      <c r="A31" s="24" t="inlineStr">
        <is>
          <t>September</t>
        </is>
      </c>
      <c r="B31" s="40">
        <f>SUMIF('Príjmy z prenájmu'!$B$3:$B$100,"09.2026",'Príjmy z prenájmu'!$M$3:$M$100)</f>
        <v/>
      </c>
      <c r="C31" s="26">
        <f>COUNTIF('Príjmy z prenájmu'!$B$3:$B$100,"09.2026")</f>
        <v/>
      </c>
      <c r="D31" s="26">
        <f>COUNTIFS('Príjmy z prenájmu'!$B$3:$B$100,"09.2026",'Príjmy z prenájmu'!$O$3:$O$100,"Uhradené")</f>
        <v/>
      </c>
    </row>
    <row r="32">
      <c r="A32" s="22" t="inlineStr">
        <is>
          <t>Október</t>
        </is>
      </c>
      <c r="B32" s="41">
        <f>SUMIF('Príjmy z prenájmu'!$B$3:$B$100,"10.2026",'Príjmy z prenájmu'!$M$3:$M$100)</f>
        <v/>
      </c>
      <c r="C32" s="28">
        <f>COUNTIF('Príjmy z prenájmu'!$B$3:$B$100,"10.2026")</f>
        <v/>
      </c>
      <c r="D32" s="28">
        <f>COUNTIFS('Príjmy z prenájmu'!$B$3:$B$100,"10.2026",'Príjmy z prenájmu'!$O$3:$O$100,"Uhradené")</f>
        <v/>
      </c>
    </row>
    <row r="33">
      <c r="A33" s="24" t="inlineStr">
        <is>
          <t>November</t>
        </is>
      </c>
      <c r="B33" s="40">
        <f>SUMIF('Príjmy z prenájmu'!$B$3:$B$100,"11.2026",'Príjmy z prenájmu'!$M$3:$M$100)</f>
        <v/>
      </c>
      <c r="C33" s="26">
        <f>COUNTIF('Príjmy z prenájmu'!$B$3:$B$100,"11.2026")</f>
        <v/>
      </c>
      <c r="D33" s="26">
        <f>COUNTIFS('Príjmy z prenájmu'!$B$3:$B$100,"11.2026",'Príjmy z prenájmu'!$O$3:$O$100,"Uhradené")</f>
        <v/>
      </c>
    </row>
    <row r="34">
      <c r="A34" s="22" t="inlineStr">
        <is>
          <t>December</t>
        </is>
      </c>
      <c r="B34" s="41">
        <f>SUMIF('Príjmy z prenájmu'!$B$3:$B$100,"12.2026",'Príjmy z prenájmu'!$M$3:$M$100)</f>
        <v/>
      </c>
      <c r="C34" s="28">
        <f>COUNTIF('Príjmy z prenájmu'!$B$3:$B$100,"12.2026")</f>
        <v/>
      </c>
      <c r="D34" s="28">
        <f>COUNTIFS('Príjmy z prenájmu'!$B$3:$B$100,"12.2026",'Príjmy z prenájmu'!$O$3:$O$100,"Uhradené")</f>
        <v/>
      </c>
    </row>
  </sheetData>
  <mergeCells count="7">
    <mergeCell ref="A1:H1"/>
    <mergeCell ref="A4:B4"/>
    <mergeCell ref="A5:B5"/>
    <mergeCell ref="A6:B6"/>
    <mergeCell ref="A7:B7"/>
    <mergeCell ref="A8:B8"/>
    <mergeCell ref="A9:B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" customWidth="1" min="1" max="1"/>
    <col width="110" customWidth="1" min="2" max="2"/>
  </cols>
  <sheetData>
    <row r="1">
      <c r="A1" s="12" t="inlineStr">
        <is>
          <t>Pokyny na používanie workbooku</t>
        </is>
      </c>
    </row>
    <row r="2"/>
    <row r="3" ht="32" customHeight="1">
      <c r="A3" s="29" t="inlineStr">
        <is>
          <t>1.</t>
        </is>
      </c>
      <c r="B3" s="30" t="inlineStr">
        <is>
          <t>Žlté bunky (svetložlté pozadie) slúžia na zadávanie údajov – ostatné bunky obsahujú vzorce a neprepisujte ich.</t>
        </is>
      </c>
    </row>
    <row r="4" ht="32" customHeight="1">
      <c r="A4" s="29" t="inlineStr">
        <is>
          <t>2.</t>
        </is>
      </c>
      <c r="B4" s="31" t="inlineStr">
        <is>
          <t>Každú prijatú platbu evidujte podľa dátumu skutočnej úhrady, nie podľa dátumu splatnosti.</t>
        </is>
      </c>
    </row>
    <row r="5" ht="32" customHeight="1">
      <c r="A5" s="29" t="inlineStr">
        <is>
          <t>3.</t>
        </is>
      </c>
      <c r="B5" s="30" t="inlineStr">
        <is>
          <t>Energie a služby evidujte oddelene od nájomného v stĺpci „Zálohy za energie a služby“.</t>
        </is>
      </c>
    </row>
    <row r="6" ht="32" customHeight="1">
      <c r="A6" s="29" t="inlineStr">
        <is>
          <t>4.</t>
        </is>
      </c>
      <c r="B6" s="31" t="inlineStr">
        <is>
          <t>Stav platby pravidelne aktualizujte (Uhradené / Čaká na úhradu / Po splatnosti) – výber zo záložného zoznamu v stĺpci O.</t>
        </is>
      </c>
    </row>
    <row r="7" ht="32" customHeight="1">
      <c r="A7" s="29" t="inlineStr">
        <is>
          <t>5.</t>
        </is>
      </c>
      <c r="B7" s="30" t="inlineStr">
        <is>
          <t>Stĺpec „Mesiac“ a „Celkový príjem“ sa počítajú automaticky zo zadaných údajov.</t>
        </is>
      </c>
    </row>
    <row r="8" ht="32" customHeight="1">
      <c r="A8" s="29" t="inlineStr">
        <is>
          <t>6.</t>
        </is>
      </c>
      <c r="B8" s="31" t="inlineStr">
        <is>
          <t>Hárok „Súhrn“ zobrazuje kľúčové ukazovatele, mesačný prehľad a grafy – aktualizuje sa automaticky.</t>
        </is>
      </c>
    </row>
    <row r="9" ht="32" customHeight="1">
      <c r="A9" s="29" t="inlineStr">
        <is>
          <t>7.</t>
        </is>
      </c>
      <c r="B9" s="30" t="inlineStr">
        <is>
          <t>Údaje používajte ako evidenciu pre účtovníctvo alebo daňové priznanie; pri posudzovaní daňových povinností overte aktuálne pravidlá Finančnej správy SR.</t>
        </is>
      </c>
    </row>
    <row r="10" ht="32" customHeight="1">
      <c r="A10" s="29" t="inlineStr">
        <is>
          <t>8.</t>
        </is>
      </c>
      <c r="B10" s="31" t="inlineStr">
        <is>
          <t>Pri prenájme nehnuteľnosti zohľadnite prípadnú registráciu na daňovom úrade, príjmy podľa § 6 zákona o dani z príjmov a osobitné pravidlá DPH.</t>
        </is>
      </c>
    </row>
    <row r="11" ht="32" customHeight="1">
      <c r="A11" s="29" t="inlineStr">
        <is>
          <t>9.</t>
        </is>
      </c>
      <c r="B11" s="30" t="inlineStr">
        <is>
          <t>Vzory čísel zmlúv a dokladov (ZML-2026-xxx, FA-2026-xxx) si prispôsobte vlastnému číselníku.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2026-08-01T14:55:59Z</dcterms:created>
  <dcterms:modified xmlns:dcterms="http://purl.org/dc/terms/" xmlns:xsi="http://www.w3.org/2001/XMLSchema-instance" xsi:type="dcterms:W3CDTF">2026-08-01T14:55:59Z</dcterms:modified>
</cp:coreProperties>
</file>