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zpis zmien" sheetId="1" state="visible" r:id="rId1"/>
    <sheet xmlns:r="http://schemas.openxmlformats.org/officeDocument/2006/relationships" name="Sviatky" sheetId="2" state="visible" r:id="rId2"/>
    <sheet xmlns:r="http://schemas.openxmlformats.org/officeDocument/2006/relationships" name="Súhrn" sheetId="3" state="visible" r:id="rId3"/>
    <sheet xmlns:r="http://schemas.openxmlformats.org/officeDocument/2006/relationships" name="Návo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HH:MM"/>
    <numFmt numFmtId="166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1E293B"/>
      <sz val="14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</font>
    <font>
      <name val="Calibri"/>
      <b val="1"/>
      <color rgb="00FFFFFF"/>
    </font>
    <font>
      <name val="Calibri"/>
      <b val="1"/>
      <color rgb="00FFFFFF"/>
      <sz val="12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16A34A"/>
    </font>
    <font>
      <name val="Calibri"/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2" fontId="0" fillId="4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2" fontId="0" fillId="5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0" fontId="5" fillId="6" borderId="1" pivotButton="0" quotePrefix="0" xfId="0"/>
    <xf numFmtId="2" fontId="5" fillId="6" borderId="1" pivotButton="0" quotePrefix="0" xfId="0"/>
    <xf numFmtId="166" fontId="5" fillId="6" borderId="1" pivotButton="0" quotePrefix="0" xfId="0"/>
    <xf numFmtId="0" fontId="6" fillId="2" borderId="0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left" vertical="center"/>
    </xf>
    <xf numFmtId="0" fontId="7" fillId="6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left" vertical="center"/>
    </xf>
    <xf numFmtId="2" fontId="0" fillId="3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left" vertical="center"/>
    </xf>
    <xf numFmtId="1" fontId="0" fillId="3" borderId="1" applyAlignment="1" pivotButton="0" quotePrefix="0" xfId="0">
      <alignment horizontal="center" vertical="center"/>
    </xf>
    <xf numFmtId="166" fontId="9" fillId="3" borderId="1" applyAlignment="1" pivotButton="0" quotePrefix="0" xfId="0">
      <alignment horizontal="center" vertical="center"/>
    </xf>
    <xf numFmtId="1" fontId="9" fillId="3" borderId="1" applyAlignment="1" pivotButton="0" quotePrefix="0" xfId="0">
      <alignment horizontal="center" vertical="center"/>
    </xf>
    <xf numFmtId="10" fontId="9" fillId="3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left" vertical="center"/>
    </xf>
    <xf numFmtId="1" fontId="10" fillId="4" borderId="1" applyAlignment="1" pivotButton="0" quotePrefix="0" xfId="0">
      <alignment horizontal="center" vertical="center"/>
    </xf>
    <xf numFmtId="2" fontId="10" fillId="4" borderId="1" applyAlignment="1" pivotButton="0" quotePrefix="0" xfId="0">
      <alignment horizontal="center" vertical="center"/>
    </xf>
    <xf numFmtId="166" fontId="10" fillId="4" borderId="1" applyAlignment="1" pivotButton="0" quotePrefix="0" xfId="0">
      <alignment horizontal="center" vertical="center"/>
    </xf>
    <xf numFmtId="10" fontId="10" fillId="4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left" vertical="center"/>
    </xf>
    <xf numFmtId="1" fontId="10" fillId="5" borderId="1" applyAlignment="1" pivotButton="0" quotePrefix="0" xfId="0">
      <alignment horizontal="center" vertical="center"/>
    </xf>
    <xf numFmtId="2" fontId="10" fillId="5" borderId="1" applyAlignment="1" pivotButton="0" quotePrefix="0" xfId="0">
      <alignment horizontal="center" vertical="center"/>
    </xf>
    <xf numFmtId="166" fontId="10" fillId="5" borderId="1" applyAlignment="1" pivotButton="0" quotePrefix="0" xfId="0">
      <alignment horizontal="center" vertical="center"/>
    </xf>
    <xf numFmtId="10" fontId="10" fillId="5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  <xf numFmtId="1" fontId="0" fillId="4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1" fontId="0" fillId="5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top" wrapText="1"/>
    </xf>
    <xf numFmtId="0" fontId="8" fillId="5" borderId="1" applyAlignment="1" pivotButton="0" quotePrefix="0" xfId="0">
      <alignment horizontal="left" vertical="top" wrapText="1"/>
    </xf>
    <xf numFmtId="0" fontId="10" fillId="5" borderId="1" applyAlignment="1" pivotButton="0" quotePrefix="0" xfId="0">
      <alignment horizontal="left" vertical="top" wrapText="1"/>
    </xf>
    <xf numFmtId="0" fontId="8" fillId="4" borderId="1" applyAlignment="1" pivotButton="0" quotePrefix="0" xfId="0">
      <alignment horizontal="left" vertical="top" wrapText="1"/>
    </xf>
    <xf numFmtId="0" fontId="10" fillId="4" borderId="1" applyAlignment="1" pivotButton="0" quotePrefix="0" xfId="0">
      <alignment horizontal="left" vertical="top" wrapText="1"/>
    </xf>
    <xf numFmtId="164" fontId="0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166" fontId="5" fillId="6" borderId="1" pivotButton="0" quotePrefix="0" xfId="0"/>
    <xf numFmtId="166" fontId="9" fillId="3" borderId="1" applyAlignment="1" pivotButton="0" quotePrefix="0" xfId="0">
      <alignment horizontal="center" vertical="center"/>
    </xf>
    <xf numFmtId="166" fontId="10" fillId="4" borderId="1" applyAlignment="1" pivotButton="0" quotePrefix="0" xfId="0">
      <alignment horizontal="center" vertical="center"/>
    </xf>
    <xf numFmtId="166" fontId="10" fillId="5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Calibri"/>
        <color rgb="005B21B6"/>
      </font>
      <fill>
        <patternFill patternType="solid">
          <fgColor rgb="00EDE9FE"/>
        </patternFill>
      </fill>
    </dxf>
    <dxf>
      <font>
        <name val="Calibri"/>
        <color rgb="0016A34A"/>
      </font>
      <fill>
        <patternFill patternType="solid">
          <fgColor rgb="00D1FAE5"/>
        </patternFill>
      </fill>
    </dxf>
    <dxf>
      <font>
        <name val="Calibri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Odpracované hodiny podľa zamestnanca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'Súhrn'!C13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'Súhrn'!$A$14:$A$23</f>
            </numRef>
          </cat>
          <val>
            <numRef>
              <f>'Súhrn'!$C$14:$C$23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Zamestnanec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Hodiny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Podiel typov zmien</a:t>
            </a:r>
          </a:p>
        </rich>
      </tx>
    </title>
    <plotArea>
      <pieChart>
        <varyColors val="1"/>
        <ser>
          <idx val="0"/>
          <order val="0"/>
          <tx>
            <strRef>
              <f>'Súhrn'!B25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C8102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E293B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5B21B6"/>
              </a:solidFill>
              <a:ln xmlns:a="http://schemas.openxmlformats.org/drawingml/2006/main">
                <a:prstDash val="solid"/>
              </a:ln>
            </spPr>
          </dPt>
          <cat>
            <numRef>
              <f>'Súhrn'!$A$26:$A$28</f>
            </numRef>
          </cat>
          <val>
            <numRef>
              <f>'Súhrn'!$B$26:$B$28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12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25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3"/>
  <sheetViews>
    <sheetView workbookViewId="0">
      <selection activeCell="A1" sqref="A1"/>
    </sheetView>
  </sheetViews>
  <sheetFormatPr baseColWidth="8" defaultRowHeight="15"/>
  <cols>
    <col width="13" customWidth="1" min="1" max="1"/>
    <col width="14" customWidth="1" min="2" max="2"/>
    <col width="22" customWidth="1" min="3" max="3"/>
    <col width="22" customWidth="1" min="4" max="4"/>
    <col width="18" customWidth="1" min="5" max="5"/>
    <col width="14" customWidth="1" min="6" max="6"/>
    <col width="14" customWidth="1" min="7" max="7"/>
    <col width="14" customWidth="1" min="8" max="8"/>
    <col width="16" customWidth="1" min="9" max="9"/>
    <col width="12" customWidth="1" min="10" max="10"/>
    <col width="13" customWidth="1" min="11" max="11"/>
    <col width="16" customWidth="1" min="12" max="12"/>
    <col width="17" customWidth="1" min="13" max="13"/>
    <col width="15" customWidth="1" min="14" max="14"/>
    <col width="18" customWidth="1" min="15" max="15"/>
    <col width="14" customWidth="1" min="16" max="16"/>
  </cols>
  <sheetData>
    <row r="1" ht="28" customHeight="1">
      <c r="A1" s="1" t="inlineStr">
        <is>
          <t>ROZPIS ZMIEN – JÚN 2026</t>
        </is>
      </c>
    </row>
    <row r="2" ht="22" customHeight="1">
      <c r="A2" s="2" t="inlineStr">
        <is>
          <t>Dátum</t>
        </is>
      </c>
      <c r="B2" s="2" t="inlineStr">
        <is>
          <t>Deň v týždni</t>
        </is>
      </c>
      <c r="C2" s="2" t="inlineStr">
        <is>
          <t>Meno a priezvisko</t>
        </is>
      </c>
      <c r="D2" s="2" t="inlineStr">
        <is>
          <t>Mesto / prevádzka</t>
        </is>
      </c>
      <c r="E2" s="2" t="inlineStr">
        <is>
          <t>Pozícia</t>
        </is>
      </c>
      <c r="F2" s="2" t="inlineStr">
        <is>
          <t>Začiatok zmeny</t>
        </is>
      </c>
      <c r="G2" s="2" t="inlineStr">
        <is>
          <t>Koniec zmeny</t>
        </is>
      </c>
      <c r="H2" s="2" t="inlineStr">
        <is>
          <t>Prestávka (min)</t>
        </is>
      </c>
      <c r="I2" s="2" t="inlineStr">
        <is>
          <t>Odpracované hod.</t>
        </is>
      </c>
      <c r="J2" s="2" t="inlineStr">
        <is>
          <t>Typ zmeny</t>
        </is>
      </c>
      <c r="K2" s="2" t="inlineStr">
        <is>
          <t>Sadzba €/hod</t>
        </is>
      </c>
      <c r="L2" s="2" t="inlineStr">
        <is>
          <t>Prípl. nočná (€)</t>
        </is>
      </c>
      <c r="M2" s="2" t="inlineStr">
        <is>
          <t>Prípl. sviatok (€)</t>
        </is>
      </c>
      <c r="N2" s="2" t="inlineStr">
        <is>
          <t>Nadčasové hod.</t>
        </is>
      </c>
      <c r="O2" s="2" t="inlineStr">
        <is>
          <t>Náklad na zmenu (€)</t>
        </is>
      </c>
      <c r="P2" s="2" t="inlineStr">
        <is>
          <t>Poznámka</t>
        </is>
      </c>
    </row>
    <row r="3">
      <c r="A3" s="48" t="n">
        <v>46189</v>
      </c>
      <c r="B3" s="4">
        <f>TEXT(A3,"dddd")</f>
        <v/>
      </c>
      <c r="C3" s="4" t="inlineStr">
        <is>
          <t>Ján Novák</t>
        </is>
      </c>
      <c r="D3" s="4" t="inlineStr">
        <is>
          <t>Bratislava</t>
        </is>
      </c>
      <c r="E3" s="4" t="inlineStr">
        <is>
          <t>Vedúci skladu</t>
        </is>
      </c>
      <c r="F3" s="49" t="n">
        <v>46189.25</v>
      </c>
      <c r="G3" s="49" t="n">
        <v>46189.58333333334</v>
      </c>
      <c r="H3" s="6" t="n">
        <v>30</v>
      </c>
      <c r="I3" s="7">
        <f>IFERROR(((G3-F3)*24)-(H3/60),0)</f>
        <v/>
      </c>
      <c r="J3" s="4">
        <f>IF(AND(F3&gt;=6/24,G3&lt;=14/24),"Ranná",IF(AND(F3&gt;=14/24,G3&lt;=22/24),"Poobedná","Nočná"))</f>
        <v/>
      </c>
      <c r="K3" s="50" t="n">
        <v>9.5</v>
      </c>
      <c r="L3" s="51">
        <f>IF(J3="Nočná",IFERROR(I3*K3*0.25,0),0)</f>
        <v/>
      </c>
      <c r="M3" s="51">
        <f>IF(IFERROR(COUNTIF(Sviatky!A:A,A3),0)&gt;0,IFERROR(I3*K3*1,0),0)</f>
        <v/>
      </c>
      <c r="N3" s="7">
        <f>IF(IFERROR(I3,0)&gt;8,IFERROR(I3,0)-8,0)</f>
        <v/>
      </c>
      <c r="O3" s="51">
        <f>IFERROR((I3*K3)+L3+M3,0)</f>
        <v/>
      </c>
      <c r="P3" s="6" t="inlineStr"/>
    </row>
    <row r="4">
      <c r="A4" s="52" t="n">
        <v>46190</v>
      </c>
      <c r="B4" s="11">
        <f>TEXT(A4,"dddd")</f>
        <v/>
      </c>
      <c r="C4" s="11" t="inlineStr">
        <is>
          <t>Mária Kováčová</t>
        </is>
      </c>
      <c r="D4" s="11" t="inlineStr">
        <is>
          <t>Košice</t>
        </is>
      </c>
      <c r="E4" s="11" t="inlineStr">
        <is>
          <t>Pokladníčka</t>
        </is>
      </c>
      <c r="F4" s="53" t="n">
        <v>46190.58333333334</v>
      </c>
      <c r="G4" s="53" t="n">
        <v>46190.91666666666</v>
      </c>
      <c r="H4" s="6" t="n">
        <v>30</v>
      </c>
      <c r="I4" s="13">
        <f>IFERROR(((G4-F4)*24)-(H4/60),0)</f>
        <v/>
      </c>
      <c r="J4" s="11">
        <f>IF(AND(F4&gt;=6/24,G4&lt;=14/24),"Ranná",IF(AND(F4&gt;=14/24,G4&lt;=22/24),"Poobedná","Nočná"))</f>
        <v/>
      </c>
      <c r="K4" s="50" t="n">
        <v>7.8</v>
      </c>
      <c r="L4" s="54">
        <f>IF(J4="Nočná",IFERROR(I4*K4*0.25,0),0)</f>
        <v/>
      </c>
      <c r="M4" s="54">
        <f>IF(IFERROR(COUNTIF(Sviatky!A:A,A4),0)&gt;0,IFERROR(I4*K4*1,0),0)</f>
        <v/>
      </c>
      <c r="N4" s="13">
        <f>IF(IFERROR(I4,0)&gt;8,IFERROR(I4,0)-8,0)</f>
        <v/>
      </c>
      <c r="O4" s="54">
        <f>IFERROR((I4*K4)+L4+M4,0)</f>
        <v/>
      </c>
      <c r="P4" s="6" t="inlineStr"/>
    </row>
    <row r="5">
      <c r="A5" s="48" t="n">
        <v>46191</v>
      </c>
      <c r="B5" s="4">
        <f>TEXT(A5,"dddd")</f>
        <v/>
      </c>
      <c r="C5" s="4" t="inlineStr">
        <is>
          <t>Peter Horváth</t>
        </is>
      </c>
      <c r="D5" s="4" t="inlineStr">
        <is>
          <t>Žilina</t>
        </is>
      </c>
      <c r="E5" s="4" t="inlineStr">
        <is>
          <t>Technik</t>
        </is>
      </c>
      <c r="F5" s="49" t="n">
        <v>46191.91666666666</v>
      </c>
      <c r="G5" s="49" t="n">
        <v>46192.25</v>
      </c>
      <c r="H5" s="6" t="n">
        <v>30</v>
      </c>
      <c r="I5" s="7">
        <f>IFERROR(((G5-F5)*24)-(H5/60),0)</f>
        <v/>
      </c>
      <c r="J5" s="4">
        <f>IF(AND(F5&gt;=6/24,G5&lt;=14/24),"Ranná",IF(AND(F5&gt;=14/24,G5&lt;=22/24),"Poobedná","Nočná"))</f>
        <v/>
      </c>
      <c r="K5" s="50" t="n">
        <v>11</v>
      </c>
      <c r="L5" s="51">
        <f>IF(J5="Nočná",IFERROR(I5*K5*0.25,0),0)</f>
        <v/>
      </c>
      <c r="M5" s="51">
        <f>IF(IFERROR(COUNTIF(Sviatky!A:A,A5),0)&gt;0,IFERROR(I5*K5*1,0),0)</f>
        <v/>
      </c>
      <c r="N5" s="7">
        <f>IF(IFERROR(I5,0)&gt;8,IFERROR(I5,0)-8,0)</f>
        <v/>
      </c>
      <c r="O5" s="51">
        <f>IFERROR((I5*K5)+L5+M5,0)</f>
        <v/>
      </c>
      <c r="P5" s="6" t="inlineStr">
        <is>
          <t>Nočná</t>
        </is>
      </c>
    </row>
    <row r="6">
      <c r="A6" s="52" t="n">
        <v>46192</v>
      </c>
      <c r="B6" s="11">
        <f>TEXT(A6,"dddd")</f>
        <v/>
      </c>
      <c r="C6" s="11" t="inlineStr">
        <is>
          <t>Zuzana Tóthová</t>
        </is>
      </c>
      <c r="D6" s="11" t="inlineStr">
        <is>
          <t>Nitra</t>
        </is>
      </c>
      <c r="E6" s="11" t="inlineStr">
        <is>
          <t>Predavačka</t>
        </is>
      </c>
      <c r="F6" s="53" t="n">
        <v>46192.25</v>
      </c>
      <c r="G6" s="53" t="n">
        <v>46192.58333333334</v>
      </c>
      <c r="H6" s="6" t="n">
        <v>45</v>
      </c>
      <c r="I6" s="13">
        <f>IFERROR(((G6-F6)*24)-(H6/60),0)</f>
        <v/>
      </c>
      <c r="J6" s="11">
        <f>IF(AND(F6&gt;=6/24,G6&lt;=14/24),"Ranná",IF(AND(F6&gt;=14/24,G6&lt;=22/24),"Poobedná","Nočná"))</f>
        <v/>
      </c>
      <c r="K6" s="50" t="n">
        <v>7.5</v>
      </c>
      <c r="L6" s="54">
        <f>IF(J6="Nočná",IFERROR(I6*K6*0.25,0),0)</f>
        <v/>
      </c>
      <c r="M6" s="54">
        <f>IF(IFERROR(COUNTIF(Sviatky!A:A,A6),0)&gt;0,IFERROR(I6*K6*1,0),0)</f>
        <v/>
      </c>
      <c r="N6" s="13">
        <f>IF(IFERROR(I6,0)&gt;8,IFERROR(I6,0)-8,0)</f>
        <v/>
      </c>
      <c r="O6" s="54">
        <f>IFERROR((I6*K6)+L6+M6,0)</f>
        <v/>
      </c>
      <c r="P6" s="6" t="inlineStr"/>
    </row>
    <row r="7">
      <c r="A7" s="48" t="n">
        <v>46193</v>
      </c>
      <c r="B7" s="4">
        <f>TEXT(A7,"dddd")</f>
        <v/>
      </c>
      <c r="C7" s="4" t="inlineStr">
        <is>
          <t>Martin Baláž</t>
        </is>
      </c>
      <c r="D7" s="4" t="inlineStr">
        <is>
          <t>Prešov</t>
        </is>
      </c>
      <c r="E7" s="4" t="inlineStr">
        <is>
          <t>Skladník</t>
        </is>
      </c>
      <c r="F7" s="49" t="n">
        <v>46193.58333333334</v>
      </c>
      <c r="G7" s="49" t="n">
        <v>46193.91666666666</v>
      </c>
      <c r="H7" s="6" t="n">
        <v>60</v>
      </c>
      <c r="I7" s="7">
        <f>IFERROR(((G7-F7)*24)-(H7/60),0)</f>
        <v/>
      </c>
      <c r="J7" s="4">
        <f>IF(AND(F7&gt;=6/24,G7&lt;=14/24),"Ranná",IF(AND(F7&gt;=14/24,G7&lt;=22/24),"Poobedná","Nočná"))</f>
        <v/>
      </c>
      <c r="K7" s="50" t="n">
        <v>8.199999999999999</v>
      </c>
      <c r="L7" s="51">
        <f>IF(J7="Nočná",IFERROR(I7*K7*0.25,0),0)</f>
        <v/>
      </c>
      <c r="M7" s="51">
        <f>IF(IFERROR(COUNTIF(Sviatky!A:A,A7),0)&gt;0,IFERROR(I7*K7*1,0),0)</f>
        <v/>
      </c>
      <c r="N7" s="7">
        <f>IF(IFERROR(I7,0)&gt;8,IFERROR(I7,0)-8,0)</f>
        <v/>
      </c>
      <c r="O7" s="51">
        <f>IFERROR((I7*K7)+L7+M7,0)</f>
        <v/>
      </c>
      <c r="P7" s="6" t="inlineStr"/>
    </row>
    <row r="8">
      <c r="A8" s="52" t="n">
        <v>46194</v>
      </c>
      <c r="B8" s="11">
        <f>TEXT(A8,"dddd")</f>
        <v/>
      </c>
      <c r="C8" s="11" t="inlineStr">
        <is>
          <t>Katarína Hudáková</t>
        </is>
      </c>
      <c r="D8" s="11" t="inlineStr">
        <is>
          <t>Banská Bystrica</t>
        </is>
      </c>
      <c r="E8" s="11" t="inlineStr">
        <is>
          <t>Manažér</t>
        </is>
      </c>
      <c r="F8" s="53" t="n">
        <v>46194.25</v>
      </c>
      <c r="G8" s="53" t="n">
        <v>46194.625</v>
      </c>
      <c r="H8" s="6" t="n">
        <v>30</v>
      </c>
      <c r="I8" s="13">
        <f>IFERROR(((G8-F8)*24)-(H8/60),0)</f>
        <v/>
      </c>
      <c r="J8" s="11">
        <f>IF(AND(F8&gt;=6/24,G8&lt;=14/24),"Ranná",IF(AND(F8&gt;=14/24,G8&lt;=22/24),"Poobedná","Nočná"))</f>
        <v/>
      </c>
      <c r="K8" s="50" t="n">
        <v>12</v>
      </c>
      <c r="L8" s="54">
        <f>IF(J8="Nočná",IFERROR(I8*K8*0.25,0),0)</f>
        <v/>
      </c>
      <c r="M8" s="54">
        <f>IF(IFERROR(COUNTIF(Sviatky!A:A,A8),0)&gt;0,IFERROR(I8*K8*1,0),0)</f>
        <v/>
      </c>
      <c r="N8" s="13">
        <f>IF(IFERROR(I8,0)&gt;8,IFERROR(I8,0)-8,0)</f>
        <v/>
      </c>
      <c r="O8" s="54">
        <f>IFERROR((I8*K8)+L8+M8,0)</f>
        <v/>
      </c>
      <c r="P8" s="6" t="inlineStr">
        <is>
          <t>Nadčas</t>
        </is>
      </c>
    </row>
    <row r="9">
      <c r="A9" s="48" t="n">
        <v>46195</v>
      </c>
      <c r="B9" s="4">
        <f>TEXT(A9,"dddd")</f>
        <v/>
      </c>
      <c r="C9" s="4" t="inlineStr">
        <is>
          <t>Lukáš Varga</t>
        </is>
      </c>
      <c r="D9" s="4" t="inlineStr">
        <is>
          <t>Trnava</t>
        </is>
      </c>
      <c r="E9" s="4" t="inlineStr">
        <is>
          <t>Technik</t>
        </is>
      </c>
      <c r="F9" s="49" t="n">
        <v>46195.91666666666</v>
      </c>
      <c r="G9" s="49" t="n">
        <v>46196.25</v>
      </c>
      <c r="H9" s="6" t="n">
        <v>45</v>
      </c>
      <c r="I9" s="7">
        <f>IFERROR(((G9-F9)*24)-(H9/60),0)</f>
        <v/>
      </c>
      <c r="J9" s="4">
        <f>IF(AND(F9&gt;=6/24,G9&lt;=14/24),"Ranná",IF(AND(F9&gt;=14/24,G9&lt;=22/24),"Poobedná","Nočná"))</f>
        <v/>
      </c>
      <c r="K9" s="50" t="n">
        <v>10.5</v>
      </c>
      <c r="L9" s="51">
        <f>IF(J9="Nočná",IFERROR(I9*K9*0.25,0),0)</f>
        <v/>
      </c>
      <c r="M9" s="51">
        <f>IF(IFERROR(COUNTIF(Sviatky!A:A,A9),0)&gt;0,IFERROR(I9*K9*1,0),0)</f>
        <v/>
      </c>
      <c r="N9" s="7">
        <f>IF(IFERROR(I9,0)&gt;8,IFERROR(I9,0)-8,0)</f>
        <v/>
      </c>
      <c r="O9" s="51">
        <f>IFERROR((I9*K9)+L9+M9,0)</f>
        <v/>
      </c>
      <c r="P9" s="6" t="inlineStr">
        <is>
          <t>Nočná</t>
        </is>
      </c>
    </row>
    <row r="10">
      <c r="A10" s="52" t="n">
        <v>46196</v>
      </c>
      <c r="B10" s="11">
        <f>TEXT(A10,"dddd")</f>
        <v/>
      </c>
      <c r="C10" s="11" t="inlineStr">
        <is>
          <t>Eva Šimková</t>
        </is>
      </c>
      <c r="D10" s="11" t="inlineStr">
        <is>
          <t>Trenčín</t>
        </is>
      </c>
      <c r="E10" s="11" t="inlineStr">
        <is>
          <t>Pokladníčka</t>
        </is>
      </c>
      <c r="F10" s="53" t="n">
        <v>46196.25</v>
      </c>
      <c r="G10" s="53" t="n">
        <v>46196.58333333334</v>
      </c>
      <c r="H10" s="6" t="n">
        <v>30</v>
      </c>
      <c r="I10" s="13">
        <f>IFERROR(((G10-F10)*24)-(H10/60),0)</f>
        <v/>
      </c>
      <c r="J10" s="11">
        <f>IF(AND(F10&gt;=6/24,G10&lt;=14/24),"Ranná",IF(AND(F10&gt;=14/24,G10&lt;=22/24),"Poobedná","Nočná"))</f>
        <v/>
      </c>
      <c r="K10" s="50" t="n">
        <v>7.8</v>
      </c>
      <c r="L10" s="54">
        <f>IF(J10="Nočná",IFERROR(I10*K10*0.25,0),0)</f>
        <v/>
      </c>
      <c r="M10" s="54">
        <f>IF(IFERROR(COUNTIF(Sviatky!A:A,A10),0)&gt;0,IFERROR(I10*K10*1,0),0)</f>
        <v/>
      </c>
      <c r="N10" s="13">
        <f>IF(IFERROR(I10,0)&gt;8,IFERROR(I10,0)-8,0)</f>
        <v/>
      </c>
      <c r="O10" s="54">
        <f>IFERROR((I10*K10)+L10+M10,0)</f>
        <v/>
      </c>
      <c r="P10" s="6" t="inlineStr">
        <is>
          <t>Sviatok</t>
        </is>
      </c>
    </row>
    <row r="11">
      <c r="A11" s="48" t="n">
        <v>46197</v>
      </c>
      <c r="B11" s="4">
        <f>TEXT(A11,"dddd")</f>
        <v/>
      </c>
      <c r="C11" s="4" t="inlineStr">
        <is>
          <t>Tomáš Král</t>
        </is>
      </c>
      <c r="D11" s="4" t="inlineStr">
        <is>
          <t>Martin</t>
        </is>
      </c>
      <c r="E11" s="4" t="inlineStr">
        <is>
          <t>Skladník</t>
        </is>
      </c>
      <c r="F11" s="49" t="n">
        <v>46197.58333333334</v>
      </c>
      <c r="G11" s="49" t="n">
        <v>46197.95833333334</v>
      </c>
      <c r="H11" s="6" t="n">
        <v>60</v>
      </c>
      <c r="I11" s="7">
        <f>IFERROR(((G11-F11)*24)-(H11/60),0)</f>
        <v/>
      </c>
      <c r="J11" s="4">
        <f>IF(AND(F11&gt;=6/24,G11&lt;=14/24),"Ranná",IF(AND(F11&gt;=14/24,G11&lt;=22/24),"Poobedná","Nočná"))</f>
        <v/>
      </c>
      <c r="K11" s="50" t="n">
        <v>8.5</v>
      </c>
      <c r="L11" s="51">
        <f>IF(J11="Nočná",IFERROR(I11*K11*0.25,0),0)</f>
        <v/>
      </c>
      <c r="M11" s="51">
        <f>IF(IFERROR(COUNTIF(Sviatky!A:A,A11),0)&gt;0,IFERROR(I11*K11*1,0),0)</f>
        <v/>
      </c>
      <c r="N11" s="7">
        <f>IF(IFERROR(I11,0)&gt;8,IFERROR(I11,0)-8,0)</f>
        <v/>
      </c>
      <c r="O11" s="51">
        <f>IFERROR((I11*K11)+L11+M11,0)</f>
        <v/>
      </c>
      <c r="P11" s="6" t="inlineStr"/>
    </row>
    <row r="12">
      <c r="A12" s="52" t="n">
        <v>46198</v>
      </c>
      <c r="B12" s="11">
        <f>TEXT(A12,"dddd")</f>
        <v/>
      </c>
      <c r="C12" s="11" t="inlineStr">
        <is>
          <t>Veronika Poláková</t>
        </is>
      </c>
      <c r="D12" s="11" t="inlineStr">
        <is>
          <t>Poprad</t>
        </is>
      </c>
      <c r="E12" s="11" t="inlineStr">
        <is>
          <t>Predavačka</t>
        </is>
      </c>
      <c r="F12" s="53" t="n">
        <v>46198.25</v>
      </c>
      <c r="G12" s="53" t="n">
        <v>46198.58333333334</v>
      </c>
      <c r="H12" s="6" t="n">
        <v>30</v>
      </c>
      <c r="I12" s="13">
        <f>IFERROR(((G12-F12)*24)-(H12/60),0)</f>
        <v/>
      </c>
      <c r="J12" s="11">
        <f>IF(AND(F12&gt;=6/24,G12&lt;=14/24),"Ranná",IF(AND(F12&gt;=14/24,G12&lt;=22/24),"Poobedná","Nočná"))</f>
        <v/>
      </c>
      <c r="K12" s="50" t="n">
        <v>7.5</v>
      </c>
      <c r="L12" s="54">
        <f>IF(J12="Nočná",IFERROR(I12*K12*0.25,0),0)</f>
        <v/>
      </c>
      <c r="M12" s="54">
        <f>IF(IFERROR(COUNTIF(Sviatky!A:A,A12),0)&gt;0,IFERROR(I12*K12*1,0),0)</f>
        <v/>
      </c>
      <c r="N12" s="13">
        <f>IF(IFERROR(I12,0)&gt;8,IFERROR(I12,0)-8,0)</f>
        <v/>
      </c>
      <c r="O12" s="54">
        <f>IFERROR((I12*K12)+L12+M12,0)</f>
        <v/>
      </c>
      <c r="P12" s="6" t="inlineStr"/>
    </row>
    <row r="13">
      <c r="A13" s="15" t="inlineStr">
        <is>
          <t>SPOLU</t>
        </is>
      </c>
      <c r="B13" s="15" t="n"/>
      <c r="C13" s="15" t="n"/>
      <c r="D13" s="15" t="n"/>
      <c r="E13" s="15" t="n"/>
      <c r="F13" s="15" t="n"/>
      <c r="G13" s="15" t="n"/>
      <c r="H13" s="15" t="n"/>
      <c r="I13" s="16">
        <f>SUM(I3:I12)</f>
        <v/>
      </c>
      <c r="J13" s="15" t="n"/>
      <c r="K13" s="15" t="n"/>
      <c r="L13" s="55">
        <f>SUM(L3:L12)</f>
        <v/>
      </c>
      <c r="M13" s="55">
        <f>SUM(M3:M12)</f>
        <v/>
      </c>
      <c r="N13" s="16">
        <f>SUM(N3:N12)</f>
        <v/>
      </c>
      <c r="O13" s="55">
        <f>SUM(O3:O12)</f>
        <v/>
      </c>
      <c r="P13" s="15" t="n"/>
    </row>
  </sheetData>
  <mergeCells count="1">
    <mergeCell ref="A1:P1"/>
  </mergeCells>
  <conditionalFormatting sqref="A3:P12">
    <cfRule type="expression" priority="1" dxfId="0" stopIfTrue="0">
      <formula>$J3="Nočná"</formula>
    </cfRule>
  </conditionalFormatting>
  <conditionalFormatting sqref="N3:N12">
    <cfRule type="expression" priority="2" dxfId="1" stopIfTrue="0">
      <formula>$N3&gt;0</formula>
    </cfRule>
  </conditionalFormatting>
  <conditionalFormatting sqref="M3:M12">
    <cfRule type="expression" priority="3" dxfId="2" stopIfTrue="0">
      <formula>$M3&gt;0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8"/>
  <sheetViews>
    <sheetView workbookViewId="0">
      <selection activeCell="A1" sqref="A1"/>
    </sheetView>
  </sheetViews>
  <sheetFormatPr baseColWidth="8" defaultRowHeight="15"/>
  <cols>
    <col width="14" customWidth="1" min="1" max="1"/>
    <col width="32" customWidth="1" min="2" max="2"/>
  </cols>
  <sheetData>
    <row r="1">
      <c r="A1" s="18" t="inlineStr">
        <is>
          <t>SLOVENSKÉ SVIATKY 2026</t>
        </is>
      </c>
    </row>
    <row r="2">
      <c r="A2" s="2" t="inlineStr">
        <is>
          <t>Dátum</t>
        </is>
      </c>
      <c r="B2" s="2" t="inlineStr">
        <is>
          <t>Názov sviatku</t>
        </is>
      </c>
    </row>
    <row r="3">
      <c r="A3" s="48" t="n">
        <v>46023</v>
      </c>
      <c r="B3" s="19" t="inlineStr">
        <is>
          <t>Nový rok</t>
        </is>
      </c>
    </row>
    <row r="4">
      <c r="A4" s="52" t="n">
        <v>46028</v>
      </c>
      <c r="B4" s="20" t="inlineStr">
        <is>
          <t>Traja králi</t>
        </is>
      </c>
    </row>
    <row r="5">
      <c r="A5" s="48" t="n">
        <v>46115</v>
      </c>
      <c r="B5" s="19" t="inlineStr">
        <is>
          <t>Veľký piatok</t>
        </is>
      </c>
    </row>
    <row r="6">
      <c r="A6" s="52" t="n">
        <v>46118</v>
      </c>
      <c r="B6" s="20" t="inlineStr">
        <is>
          <t>Veľkonočný pondelok</t>
        </is>
      </c>
    </row>
    <row r="7">
      <c r="A7" s="48" t="n">
        <v>46143</v>
      </c>
      <c r="B7" s="19" t="inlineStr">
        <is>
          <t>Sviatok práce</t>
        </is>
      </c>
    </row>
    <row r="8">
      <c r="A8" s="52" t="n">
        <v>46150</v>
      </c>
      <c r="B8" s="20" t="inlineStr">
        <is>
          <t>Deň víťazstva</t>
        </is>
      </c>
    </row>
    <row r="9">
      <c r="A9" s="48" t="n">
        <v>46196</v>
      </c>
      <c r="B9" s="19" t="inlineStr">
        <is>
          <t>Svätý Ján</t>
        </is>
      </c>
    </row>
    <row r="10">
      <c r="A10" s="52" t="n">
        <v>46208</v>
      </c>
      <c r="B10" s="20" t="inlineStr">
        <is>
          <t>Sv. Cyril a Metod</t>
        </is>
      </c>
    </row>
    <row r="11">
      <c r="A11" s="48" t="n">
        <v>46263</v>
      </c>
      <c r="B11" s="19" t="inlineStr">
        <is>
          <t>SNP</t>
        </is>
      </c>
    </row>
    <row r="12">
      <c r="A12" s="52" t="n">
        <v>46266</v>
      </c>
      <c r="B12" s="20" t="inlineStr">
        <is>
          <t>Deň Ústavy SR</t>
        </is>
      </c>
    </row>
    <row r="13">
      <c r="A13" s="48" t="n">
        <v>46280</v>
      </c>
      <c r="B13" s="19" t="inlineStr">
        <is>
          <t>Sedembolestná Panna Mária</t>
        </is>
      </c>
    </row>
    <row r="14">
      <c r="A14" s="52" t="n">
        <v>46327</v>
      </c>
      <c r="B14" s="20" t="inlineStr">
        <is>
          <t>Sviatok všetkých svätých</t>
        </is>
      </c>
    </row>
    <row r="15">
      <c r="A15" s="48" t="n">
        <v>46343</v>
      </c>
      <c r="B15" s="19" t="inlineStr">
        <is>
          <t>Deň boja za slobodu</t>
        </is>
      </c>
    </row>
    <row r="16">
      <c r="A16" s="52" t="n">
        <v>46380</v>
      </c>
      <c r="B16" s="20" t="inlineStr">
        <is>
          <t>Štedrý deň</t>
        </is>
      </c>
    </row>
    <row r="17">
      <c r="A17" s="48" t="n">
        <v>46381</v>
      </c>
      <c r="B17" s="19" t="inlineStr">
        <is>
          <t>Prvý sviatok vianočný</t>
        </is>
      </c>
    </row>
    <row r="18">
      <c r="A18" s="52" t="n">
        <v>46382</v>
      </c>
      <c r="B18" s="20" t="inlineStr">
        <is>
          <t>Druhý sviatok vianočný</t>
        </is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16" customWidth="1" min="7" max="7"/>
    <col width="12" customWidth="1" min="8" max="8"/>
  </cols>
  <sheetData>
    <row r="1" ht="28" customHeight="1">
      <c r="A1" s="1" t="inlineStr">
        <is>
          <t>SÚHRN ZMIEN – JÚN 2026</t>
        </is>
      </c>
    </row>
    <row r="2">
      <c r="A2" s="21" t="inlineStr">
        <is>
          <t>Ukazovateľ</t>
        </is>
      </c>
      <c r="B2" s="21" t="inlineStr">
        <is>
          <t>Hodnota</t>
        </is>
      </c>
    </row>
    <row r="3">
      <c r="A3" s="22" t="inlineStr">
        <is>
          <t>Celkové odpracované hodiny:</t>
        </is>
      </c>
      <c r="B3" s="23">
        <f>SUM('Rozpis zmien'!I3:I12)</f>
        <v/>
      </c>
    </row>
    <row r="4">
      <c r="A4" s="24" t="inlineStr">
        <is>
          <t>Počet zmien celkom:</t>
        </is>
      </c>
      <c r="B4" s="25">
        <f>COUNTA('Rozpis zmien'!C3:C12)</f>
        <v/>
      </c>
    </row>
    <row r="5">
      <c r="A5" s="22" t="inlineStr">
        <is>
          <t>Priemerná dĺžka zmeny (h):</t>
        </is>
      </c>
      <c r="B5" s="23">
        <f>IFERROR(AVERAGE('Rozpis zmien'!I3:I12),0)</f>
        <v/>
      </c>
    </row>
    <row r="6">
      <c r="A6" s="24" t="inlineStr">
        <is>
          <t>Celkové nadčasové hodiny:</t>
        </is>
      </c>
      <c r="B6" s="23">
        <f>SUM('Rozpis zmien'!N3:N12)</f>
        <v/>
      </c>
    </row>
    <row r="7">
      <c r="A7" s="22" t="inlineStr">
        <is>
          <t>Celkové mzdové náklady (€):</t>
        </is>
      </c>
      <c r="B7" s="56">
        <f>SUM('Rozpis zmien'!O3:O12)</f>
        <v/>
      </c>
    </row>
    <row r="8">
      <c r="A8" s="24" t="inlineStr">
        <is>
          <t>Počet nočných zmien:</t>
        </is>
      </c>
      <c r="B8" s="27">
        <f>COUNTIF('Rozpis zmien'!J3:J12,"Nočná")</f>
        <v/>
      </c>
    </row>
    <row r="9">
      <c r="A9" s="22" t="inlineStr">
        <is>
          <t>Počet sviatočných zmien:</t>
        </is>
      </c>
      <c r="B9" s="25">
        <f>COUNTIF('Rozpis zmien'!M3:M12,"&gt;0")</f>
        <v/>
      </c>
    </row>
    <row r="10">
      <c r="A10" s="24" t="inlineStr">
        <is>
          <t>% nočných zmien:</t>
        </is>
      </c>
      <c r="B10" s="28">
        <f>IFERROR(COUNTIF('Rozpis zmien'!J3:J12,"Nočná")/COUNTA('Rozpis zmien'!C3:C12),0)</f>
        <v/>
      </c>
    </row>
    <row r="11"/>
    <row r="12" ht="6" customHeight="1"/>
    <row r="13">
      <c r="A13" s="2" t="inlineStr">
        <is>
          <t>Meno zamestnanca</t>
        </is>
      </c>
      <c r="B13" s="2" t="inlineStr">
        <is>
          <t>Počet zmien</t>
        </is>
      </c>
      <c r="C13" s="2" t="inlineStr">
        <is>
          <t>Odprac. hodiny</t>
        </is>
      </c>
      <c r="D13" s="2" t="inlineStr">
        <is>
          <t>Nadčasy (h)</t>
        </is>
      </c>
      <c r="E13" s="2" t="inlineStr">
        <is>
          <t>Nočné zmeny</t>
        </is>
      </c>
      <c r="F13" s="2" t="inlineStr">
        <is>
          <t>Náklady (€)</t>
        </is>
      </c>
      <c r="G13" s="2" t="inlineStr">
        <is>
          <t>Priem. dĺžka (h)</t>
        </is>
      </c>
      <c r="H13" s="2" t="inlineStr">
        <is>
          <t>% z celku</t>
        </is>
      </c>
    </row>
    <row r="14">
      <c r="A14" s="29" t="inlineStr">
        <is>
          <t>Ján Novák</t>
        </is>
      </c>
      <c r="B14" s="30">
        <f>COUNTIF('Rozpis zmien'!C:C,A14)</f>
        <v/>
      </c>
      <c r="C14" s="31">
        <f>IFERROR(SUMIF('Rozpis zmien'!C:C,A14,'Rozpis zmien'!I:I),0)</f>
        <v/>
      </c>
      <c r="D14" s="31">
        <f>IFERROR(SUMIF('Rozpis zmien'!C:C,A14,'Rozpis zmien'!N:N),0)</f>
        <v/>
      </c>
      <c r="E14" s="30">
        <f>IFERROR(COUNTIFS('Rozpis zmien'!C:C,A14,'Rozpis zmien'!J:J,"Nočná"),0)</f>
        <v/>
      </c>
      <c r="F14" s="57">
        <f>IFERROR(SUMIF('Rozpis zmien'!C:C,A14,'Rozpis zmien'!O:O),0)</f>
        <v/>
      </c>
      <c r="G14" s="31">
        <f>IFERROR(IFERROR(SUMIF('Rozpis zmien'!C:C,A14,'Rozpis zmien'!I:I),0)/COUNTIF('Rozpis zmien'!C:C,A14),0)</f>
        <v/>
      </c>
      <c r="H14" s="33">
        <f>IFERROR(SUMIF('Rozpis zmien'!C:C,A14,'Rozpis zmien'!I:I)/SUM('Rozpis zmien'!I:I),0)</f>
        <v/>
      </c>
    </row>
    <row r="15">
      <c r="A15" s="34" t="inlineStr">
        <is>
          <t>Mária Kováčová</t>
        </is>
      </c>
      <c r="B15" s="35">
        <f>COUNTIF('Rozpis zmien'!C:C,A15)</f>
        <v/>
      </c>
      <c r="C15" s="36">
        <f>IFERROR(SUMIF('Rozpis zmien'!C:C,A15,'Rozpis zmien'!I:I),0)</f>
        <v/>
      </c>
      <c r="D15" s="36">
        <f>IFERROR(SUMIF('Rozpis zmien'!C:C,A15,'Rozpis zmien'!N:N),0)</f>
        <v/>
      </c>
      <c r="E15" s="35">
        <f>IFERROR(COUNTIFS('Rozpis zmien'!C:C,A15,'Rozpis zmien'!J:J,"Nočná"),0)</f>
        <v/>
      </c>
      <c r="F15" s="58">
        <f>IFERROR(SUMIF('Rozpis zmien'!C:C,A15,'Rozpis zmien'!O:O),0)</f>
        <v/>
      </c>
      <c r="G15" s="36">
        <f>IFERROR(IFERROR(SUMIF('Rozpis zmien'!C:C,A15,'Rozpis zmien'!I:I),0)/COUNTIF('Rozpis zmien'!C:C,A15),0)</f>
        <v/>
      </c>
      <c r="H15" s="38">
        <f>IFERROR(SUMIF('Rozpis zmien'!C:C,A15,'Rozpis zmien'!I:I)/SUM('Rozpis zmien'!I:I),0)</f>
        <v/>
      </c>
    </row>
    <row r="16">
      <c r="A16" s="29" t="inlineStr">
        <is>
          <t>Peter Horváth</t>
        </is>
      </c>
      <c r="B16" s="30">
        <f>COUNTIF('Rozpis zmien'!C:C,A16)</f>
        <v/>
      </c>
      <c r="C16" s="31">
        <f>IFERROR(SUMIF('Rozpis zmien'!C:C,A16,'Rozpis zmien'!I:I),0)</f>
        <v/>
      </c>
      <c r="D16" s="31">
        <f>IFERROR(SUMIF('Rozpis zmien'!C:C,A16,'Rozpis zmien'!N:N),0)</f>
        <v/>
      </c>
      <c r="E16" s="30">
        <f>IFERROR(COUNTIFS('Rozpis zmien'!C:C,A16,'Rozpis zmien'!J:J,"Nočná"),0)</f>
        <v/>
      </c>
      <c r="F16" s="57">
        <f>IFERROR(SUMIF('Rozpis zmien'!C:C,A16,'Rozpis zmien'!O:O),0)</f>
        <v/>
      </c>
      <c r="G16" s="31">
        <f>IFERROR(IFERROR(SUMIF('Rozpis zmien'!C:C,A16,'Rozpis zmien'!I:I),0)/COUNTIF('Rozpis zmien'!C:C,A16),0)</f>
        <v/>
      </c>
      <c r="H16" s="33">
        <f>IFERROR(SUMIF('Rozpis zmien'!C:C,A16,'Rozpis zmien'!I:I)/SUM('Rozpis zmien'!I:I),0)</f>
        <v/>
      </c>
    </row>
    <row r="17">
      <c r="A17" s="34" t="inlineStr">
        <is>
          <t>Zuzana Tóthová</t>
        </is>
      </c>
      <c r="B17" s="35">
        <f>COUNTIF('Rozpis zmien'!C:C,A17)</f>
        <v/>
      </c>
      <c r="C17" s="36">
        <f>IFERROR(SUMIF('Rozpis zmien'!C:C,A17,'Rozpis zmien'!I:I),0)</f>
        <v/>
      </c>
      <c r="D17" s="36">
        <f>IFERROR(SUMIF('Rozpis zmien'!C:C,A17,'Rozpis zmien'!N:N),0)</f>
        <v/>
      </c>
      <c r="E17" s="35">
        <f>IFERROR(COUNTIFS('Rozpis zmien'!C:C,A17,'Rozpis zmien'!J:J,"Nočná"),0)</f>
        <v/>
      </c>
      <c r="F17" s="58">
        <f>IFERROR(SUMIF('Rozpis zmien'!C:C,A17,'Rozpis zmien'!O:O),0)</f>
        <v/>
      </c>
      <c r="G17" s="36">
        <f>IFERROR(IFERROR(SUMIF('Rozpis zmien'!C:C,A17,'Rozpis zmien'!I:I),0)/COUNTIF('Rozpis zmien'!C:C,A17),0)</f>
        <v/>
      </c>
      <c r="H17" s="38">
        <f>IFERROR(SUMIF('Rozpis zmien'!C:C,A17,'Rozpis zmien'!I:I)/SUM('Rozpis zmien'!I:I),0)</f>
        <v/>
      </c>
    </row>
    <row r="18">
      <c r="A18" s="29" t="inlineStr">
        <is>
          <t>Martin Baláž</t>
        </is>
      </c>
      <c r="B18" s="30">
        <f>COUNTIF('Rozpis zmien'!C:C,A18)</f>
        <v/>
      </c>
      <c r="C18" s="31">
        <f>IFERROR(SUMIF('Rozpis zmien'!C:C,A18,'Rozpis zmien'!I:I),0)</f>
        <v/>
      </c>
      <c r="D18" s="31">
        <f>IFERROR(SUMIF('Rozpis zmien'!C:C,A18,'Rozpis zmien'!N:N),0)</f>
        <v/>
      </c>
      <c r="E18" s="30">
        <f>IFERROR(COUNTIFS('Rozpis zmien'!C:C,A18,'Rozpis zmien'!J:J,"Nočná"),0)</f>
        <v/>
      </c>
      <c r="F18" s="57">
        <f>IFERROR(SUMIF('Rozpis zmien'!C:C,A18,'Rozpis zmien'!O:O),0)</f>
        <v/>
      </c>
      <c r="G18" s="31">
        <f>IFERROR(IFERROR(SUMIF('Rozpis zmien'!C:C,A18,'Rozpis zmien'!I:I),0)/COUNTIF('Rozpis zmien'!C:C,A18),0)</f>
        <v/>
      </c>
      <c r="H18" s="33">
        <f>IFERROR(SUMIF('Rozpis zmien'!C:C,A18,'Rozpis zmien'!I:I)/SUM('Rozpis zmien'!I:I),0)</f>
        <v/>
      </c>
    </row>
    <row r="19">
      <c r="A19" s="34" t="inlineStr">
        <is>
          <t>Katarína Hudáková</t>
        </is>
      </c>
      <c r="B19" s="35">
        <f>COUNTIF('Rozpis zmien'!C:C,A19)</f>
        <v/>
      </c>
      <c r="C19" s="36">
        <f>IFERROR(SUMIF('Rozpis zmien'!C:C,A19,'Rozpis zmien'!I:I),0)</f>
        <v/>
      </c>
      <c r="D19" s="36">
        <f>IFERROR(SUMIF('Rozpis zmien'!C:C,A19,'Rozpis zmien'!N:N),0)</f>
        <v/>
      </c>
      <c r="E19" s="35">
        <f>IFERROR(COUNTIFS('Rozpis zmien'!C:C,A19,'Rozpis zmien'!J:J,"Nočná"),0)</f>
        <v/>
      </c>
      <c r="F19" s="58">
        <f>IFERROR(SUMIF('Rozpis zmien'!C:C,A19,'Rozpis zmien'!O:O),0)</f>
        <v/>
      </c>
      <c r="G19" s="36">
        <f>IFERROR(IFERROR(SUMIF('Rozpis zmien'!C:C,A19,'Rozpis zmien'!I:I),0)/COUNTIF('Rozpis zmien'!C:C,A19),0)</f>
        <v/>
      </c>
      <c r="H19" s="38">
        <f>IFERROR(SUMIF('Rozpis zmien'!C:C,A19,'Rozpis zmien'!I:I)/SUM('Rozpis zmien'!I:I),0)</f>
        <v/>
      </c>
    </row>
    <row r="20">
      <c r="A20" s="29" t="inlineStr">
        <is>
          <t>Lukáš Varga</t>
        </is>
      </c>
      <c r="B20" s="30">
        <f>COUNTIF('Rozpis zmien'!C:C,A20)</f>
        <v/>
      </c>
      <c r="C20" s="31">
        <f>IFERROR(SUMIF('Rozpis zmien'!C:C,A20,'Rozpis zmien'!I:I),0)</f>
        <v/>
      </c>
      <c r="D20" s="31">
        <f>IFERROR(SUMIF('Rozpis zmien'!C:C,A20,'Rozpis zmien'!N:N),0)</f>
        <v/>
      </c>
      <c r="E20" s="30">
        <f>IFERROR(COUNTIFS('Rozpis zmien'!C:C,A20,'Rozpis zmien'!J:J,"Nočná"),0)</f>
        <v/>
      </c>
      <c r="F20" s="57">
        <f>IFERROR(SUMIF('Rozpis zmien'!C:C,A20,'Rozpis zmien'!O:O),0)</f>
        <v/>
      </c>
      <c r="G20" s="31">
        <f>IFERROR(IFERROR(SUMIF('Rozpis zmien'!C:C,A20,'Rozpis zmien'!I:I),0)/COUNTIF('Rozpis zmien'!C:C,A20),0)</f>
        <v/>
      </c>
      <c r="H20" s="33">
        <f>IFERROR(SUMIF('Rozpis zmien'!C:C,A20,'Rozpis zmien'!I:I)/SUM('Rozpis zmien'!I:I),0)</f>
        <v/>
      </c>
    </row>
    <row r="21">
      <c r="A21" s="34" t="inlineStr">
        <is>
          <t>Eva Šimková</t>
        </is>
      </c>
      <c r="B21" s="35">
        <f>COUNTIF('Rozpis zmien'!C:C,A21)</f>
        <v/>
      </c>
      <c r="C21" s="36">
        <f>IFERROR(SUMIF('Rozpis zmien'!C:C,A21,'Rozpis zmien'!I:I),0)</f>
        <v/>
      </c>
      <c r="D21" s="36">
        <f>IFERROR(SUMIF('Rozpis zmien'!C:C,A21,'Rozpis zmien'!N:N),0)</f>
        <v/>
      </c>
      <c r="E21" s="35">
        <f>IFERROR(COUNTIFS('Rozpis zmien'!C:C,A21,'Rozpis zmien'!J:J,"Nočná"),0)</f>
        <v/>
      </c>
      <c r="F21" s="58">
        <f>IFERROR(SUMIF('Rozpis zmien'!C:C,A21,'Rozpis zmien'!O:O),0)</f>
        <v/>
      </c>
      <c r="G21" s="36">
        <f>IFERROR(IFERROR(SUMIF('Rozpis zmien'!C:C,A21,'Rozpis zmien'!I:I),0)/COUNTIF('Rozpis zmien'!C:C,A21),0)</f>
        <v/>
      </c>
      <c r="H21" s="38">
        <f>IFERROR(SUMIF('Rozpis zmien'!C:C,A21,'Rozpis zmien'!I:I)/SUM('Rozpis zmien'!I:I),0)</f>
        <v/>
      </c>
    </row>
    <row r="22">
      <c r="A22" s="29" t="inlineStr">
        <is>
          <t>Tomáš Král</t>
        </is>
      </c>
      <c r="B22" s="30">
        <f>COUNTIF('Rozpis zmien'!C:C,A22)</f>
        <v/>
      </c>
      <c r="C22" s="31">
        <f>IFERROR(SUMIF('Rozpis zmien'!C:C,A22,'Rozpis zmien'!I:I),0)</f>
        <v/>
      </c>
      <c r="D22" s="31">
        <f>IFERROR(SUMIF('Rozpis zmien'!C:C,A22,'Rozpis zmien'!N:N),0)</f>
        <v/>
      </c>
      <c r="E22" s="30">
        <f>IFERROR(COUNTIFS('Rozpis zmien'!C:C,A22,'Rozpis zmien'!J:J,"Nočná"),0)</f>
        <v/>
      </c>
      <c r="F22" s="57">
        <f>IFERROR(SUMIF('Rozpis zmien'!C:C,A22,'Rozpis zmien'!O:O),0)</f>
        <v/>
      </c>
      <c r="G22" s="31">
        <f>IFERROR(IFERROR(SUMIF('Rozpis zmien'!C:C,A22,'Rozpis zmien'!I:I),0)/COUNTIF('Rozpis zmien'!C:C,A22),0)</f>
        <v/>
      </c>
      <c r="H22" s="33">
        <f>IFERROR(SUMIF('Rozpis zmien'!C:C,A22,'Rozpis zmien'!I:I)/SUM('Rozpis zmien'!I:I),0)</f>
        <v/>
      </c>
    </row>
    <row r="23">
      <c r="A23" s="34" t="inlineStr">
        <is>
          <t>Veronika Poláková</t>
        </is>
      </c>
      <c r="B23" s="35">
        <f>COUNTIF('Rozpis zmien'!C:C,A23)</f>
        <v/>
      </c>
      <c r="C23" s="36">
        <f>IFERROR(SUMIF('Rozpis zmien'!C:C,A23,'Rozpis zmien'!I:I),0)</f>
        <v/>
      </c>
      <c r="D23" s="36">
        <f>IFERROR(SUMIF('Rozpis zmien'!C:C,A23,'Rozpis zmien'!N:N),0)</f>
        <v/>
      </c>
      <c r="E23" s="35">
        <f>IFERROR(COUNTIFS('Rozpis zmien'!C:C,A23,'Rozpis zmien'!J:J,"Nočná"),0)</f>
        <v/>
      </c>
      <c r="F23" s="58">
        <f>IFERROR(SUMIF('Rozpis zmien'!C:C,A23,'Rozpis zmien'!O:O),0)</f>
        <v/>
      </c>
      <c r="G23" s="36">
        <f>IFERROR(IFERROR(SUMIF('Rozpis zmien'!C:C,A23,'Rozpis zmien'!I:I),0)/COUNTIF('Rozpis zmien'!C:C,A23),0)</f>
        <v/>
      </c>
      <c r="H23" s="38">
        <f>IFERROR(SUMIF('Rozpis zmien'!C:C,A23,'Rozpis zmien'!I:I)/SUM('Rozpis zmien'!I:I),0)</f>
        <v/>
      </c>
    </row>
    <row r="24"/>
    <row r="25">
      <c r="A25" s="21" t="inlineStr">
        <is>
          <t>Typ zmeny</t>
        </is>
      </c>
      <c r="B25" s="21" t="inlineStr">
        <is>
          <t>Počet</t>
        </is>
      </c>
    </row>
    <row r="26">
      <c r="A26" s="39" t="inlineStr">
        <is>
          <t>Ranná</t>
        </is>
      </c>
      <c r="B26" s="40">
        <f>COUNTIF('Rozpis zmien'!J:J,A26)</f>
        <v/>
      </c>
    </row>
    <row r="27">
      <c r="A27" s="41" t="inlineStr">
        <is>
          <t>Poobedná</t>
        </is>
      </c>
      <c r="B27" s="42">
        <f>COUNTIF('Rozpis zmien'!J:J,A27)</f>
        <v/>
      </c>
    </row>
    <row r="28">
      <c r="A28" s="39" t="inlineStr">
        <is>
          <t>Nočná</t>
        </is>
      </c>
      <c r="B28" s="40">
        <f>COUNTIF('Rozpis zmien'!J:J,A28)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30" customHeight="1">
      <c r="A1" s="1" t="inlineStr">
        <is>
          <t>NÁVOD NA POUŽÍVANIE WORKBOOKU</t>
        </is>
      </c>
    </row>
    <row r="2" ht="32" customHeight="1">
      <c r="A2" s="43" t="inlineStr">
        <is>
          <t>List</t>
        </is>
      </c>
      <c r="B2" s="43" t="inlineStr">
        <is>
          <t>Popis</t>
        </is>
      </c>
    </row>
    <row r="3" ht="32" customHeight="1">
      <c r="A3" s="44" t="inlineStr">
        <is>
          <t>Rozpis zmien</t>
        </is>
      </c>
      <c r="B3" s="45" t="inlineStr">
        <is>
          <t>Hlavný list so záznamom zmien. Zadávajte: Dátum (A), Meno (C), Mesto (D), Pozíciu (E), Začiatok (F), Koniec zmeny (G), Prestávku v minútach (H), Sadzbu (K) a Poznámku (P). Ostatné stĺpce sú vypočítané automaticky.</t>
        </is>
      </c>
    </row>
    <row r="4" ht="32" customHeight="1">
      <c r="A4" s="46" t="inlineStr">
        <is>
          <t>Súhrn</t>
        </is>
      </c>
      <c r="B4" s="47" t="inlineStr">
        <is>
          <t>Automatický prehľad štatistík za celý mesiac a za každého zamestnanca zvlášť. Obsahuje grafy: stĺpcový (hodiny) a koláčový (typy zmien). Nevyžaduje manuálne vstupy.</t>
        </is>
      </c>
    </row>
    <row r="5" ht="32" customHeight="1">
      <c r="A5" s="44" t="inlineStr">
        <is>
          <t>Sviatky</t>
        </is>
      </c>
      <c r="B5" s="45" t="inlineStr">
        <is>
          <t>Referenčný zoznam slovenských štátnych sviatkov pre rok 2026. Ak dátum zmeny (stĺpec A v 'Rozpis zmien') zodpovedá niektorému sviatku, automaticky sa vypočíta sviatočný príplatok (100 % sadzby).</t>
        </is>
      </c>
    </row>
    <row r="6" ht="32" customHeight="1">
      <c r="A6" s="46" t="inlineStr">
        <is>
          <t>Návod</t>
        </is>
      </c>
      <c r="B6" s="47" t="inlineStr">
        <is>
          <t>Tento list. Stručný popis funkčnosti workbooku.</t>
        </is>
      </c>
    </row>
    <row r="7" ht="8" customHeight="1"/>
    <row r="8" ht="32" customHeight="1">
      <c r="A8" s="43" t="inlineStr">
        <is>
          <t>Farebnosť</t>
        </is>
      </c>
      <c r="B8" s="43" t="inlineStr">
        <is>
          <t>Vysvetlenie</t>
        </is>
      </c>
    </row>
    <row r="9" ht="32" customHeight="1">
      <c r="A9" s="44" t="inlineStr">
        <is>
          <t>Žlté bunky</t>
        </is>
      </c>
      <c r="B9" s="45" t="inlineStr">
        <is>
          <t>Vstupné polia – tu zadávate údaje manuálne.</t>
        </is>
      </c>
    </row>
    <row r="10" ht="32" customHeight="1">
      <c r="A10" s="46" t="inlineStr">
        <is>
          <t>Fialové riadky</t>
        </is>
      </c>
      <c r="B10" s="47" t="inlineStr">
        <is>
          <t>Nočná zmena (čas začiatku pred 6:00 alebo koniec po 22:00).</t>
        </is>
      </c>
    </row>
    <row r="11" ht="32" customHeight="1">
      <c r="A11" s="44" t="inlineStr">
        <is>
          <t>Červené hodnoty</t>
        </is>
      </c>
      <c r="B11" s="45" t="inlineStr">
        <is>
          <t>Sviatočný príplatok alebo upozornenie.</t>
        </is>
      </c>
    </row>
    <row r="12" ht="32" customHeight="1">
      <c r="A12" s="46" t="inlineStr">
        <is>
          <t>Zelené hodnoty</t>
        </is>
      </c>
      <c r="B12" s="47" t="inlineStr">
        <is>
          <t>Nadčasové hodiny (viac ako 8 hodín zmena).</t>
        </is>
      </c>
    </row>
    <row r="13" ht="8" customHeight="1"/>
    <row r="14" ht="32" customHeight="1">
      <c r="A14" s="43" t="inlineStr">
        <is>
          <t>Vzorce</t>
        </is>
      </c>
      <c r="B14" s="43" t="inlineStr">
        <is>
          <t>Popis</t>
        </is>
      </c>
    </row>
    <row r="15" ht="32" customHeight="1">
      <c r="A15" s="44" t="inlineStr">
        <is>
          <t>Deň v týždni</t>
        </is>
      </c>
      <c r="B15" s="45">
        <f>TEXT(A2,"dddd") – automaticky vypíše názov dňa zo dátumu.</f>
        <v/>
      </c>
    </row>
    <row r="16" ht="32" customHeight="1">
      <c r="A16" s="46" t="inlineStr">
        <is>
          <t>Odp. hodiny</t>
        </is>
      </c>
      <c r="B16" s="47">
        <f>((G2-F2)*24)-(H2/60) – výpočet čistých hodín po odpočítaní prestávky.</f>
        <v/>
      </c>
    </row>
    <row r="17" ht="32" customHeight="1">
      <c r="A17" s="44" t="inlineStr">
        <is>
          <t>Typ zmeny</t>
        </is>
      </c>
      <c r="B17" s="45">
        <f>IF(AND(F2&gt;=6/24,G2&lt;=14/24),"Ranná",IF(AND(F2&gt;=14/24,G2&lt;=22/24),"Poobedná","Nočná"))</f>
        <v/>
      </c>
    </row>
    <row r="18" ht="32" customHeight="1">
      <c r="A18" s="46" t="inlineStr">
        <is>
          <t>Nočný príplatok</t>
        </is>
      </c>
      <c r="B18" s="47">
        <f>IF(J2="Nočná",I2*K2*0,25,0) – 25 % z hodinovej sadzby za celú nočnú zmenu.</f>
        <v/>
      </c>
    </row>
    <row r="19" ht="32" customHeight="1">
      <c r="A19" s="44" t="inlineStr">
        <is>
          <t>Sviat. príplatok</t>
        </is>
      </c>
      <c r="B19" s="45">
        <f>IF(COUNTIF(Sviatky!A:A,A2)&gt;0,I2*K2*1,0) – 100 % sadzby ak je sviatok.</f>
        <v/>
      </c>
    </row>
    <row r="20" ht="32" customHeight="1">
      <c r="A20" s="46" t="inlineStr">
        <is>
          <t>Nadčasy</t>
        </is>
      </c>
      <c r="B20" s="47">
        <f>IF(I2&gt;8,I2-8,0) – hodiny nad 8-hodinový limit.</f>
        <v/>
      </c>
    </row>
    <row r="21" ht="32" customHeight="1">
      <c r="A21" s="44" t="inlineStr">
        <is>
          <t>Náklad</t>
        </is>
      </c>
      <c r="B21" s="45">
        <f>(I2*K2)+L2+M2 – celkový náklad: základná mzda + nočný príplatok + sviat. príplatok.</f>
        <v/>
      </c>
    </row>
    <row r="22" ht="8" customHeight="1"/>
    <row r="23" ht="32" customHeight="1">
      <c r="A23" s="44" t="inlineStr">
        <is>
          <t>Tip</t>
        </is>
      </c>
      <c r="B23" s="45" t="inlineStr">
        <is>
          <t>Pre pridanie nových zamestnancov skopírujte posledný riadok nadol a upravte údaje. Vzorce sa automaticky prispôsobia. Sviatky môžete doplniť na liste 'Sviatky'.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2026-06-17T05:23:48Z</dcterms:created>
  <dcterms:modified xmlns:dcterms="http://purl.org/dc/terms/" xmlns:xsi="http://www.w3.org/2001/XMLSchema-instance" xsi:type="dcterms:W3CDTF">2026-06-17T05:23:48Z</dcterms:modified>
</cp:coreProperties>
</file>