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idencia tankovania" sheetId="1" state="visible" r:id="rId1"/>
    <sheet xmlns:r="http://schemas.openxmlformats.org/officeDocument/2006/relationships" name="Vozidlá" sheetId="2" state="visible" r:id="rId2"/>
    <sheet xmlns:r="http://schemas.openxmlformats.org/officeDocument/2006/relationships" name="Prehľad" sheetId="3" state="visible" r:id="rId3"/>
    <sheet xmlns:r="http://schemas.openxmlformats.org/officeDocument/2006/relationships" name="Návod" sheetId="4" state="visible" r:id="rId4"/>
  </sheets>
  <definedNames>
    <definedName name="_xlnm._FilterDatabase" localSheetId="0" hidden="1">'Evidencia tankovania'!$A$2:$R$12</definedName>
    <definedName name="_xlnm._FilterDatabase" localSheetId="1" hidden="1">'Vozidlá'!$A$2:$G$10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DD.MM.YYYY"/>
    <numFmt numFmtId="165" formatCode="# ##0 &quot;km&quot;"/>
    <numFmt numFmtId="166" formatCode="0,0 &quot;l&quot;"/>
    <numFmt numFmtId="167" formatCode="# ##0,00 &quot;€&quot;"/>
    <numFmt numFmtId="168" formatCode="0,0 %"/>
    <numFmt numFmtId="169" formatCode="0,00 &quot;l/100 km&quot;"/>
    <numFmt numFmtId="170" formatCode="0,000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b val="1"/>
      <sz val="11"/>
    </font>
    <font>
      <name val="Calibri"/>
      <sz val="11"/>
    </font>
    <font>
      <name val="Calibri"/>
      <b val="1"/>
      <color rgb="00C8102E"/>
      <sz val="12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2E8F0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7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left" vertical="center"/>
    </xf>
    <xf numFmtId="166" fontId="0" fillId="4" borderId="1" applyAlignment="1" pivotButton="0" quotePrefix="0" xfId="0">
      <alignment horizontal="right" vertical="center"/>
    </xf>
    <xf numFmtId="167" fontId="0" fillId="4" borderId="1" applyAlignment="1" pivotButton="0" quotePrefix="0" xfId="0">
      <alignment horizontal="right" vertical="center"/>
    </xf>
    <xf numFmtId="168" fontId="0" fillId="4" borderId="1" applyAlignment="1" pivotButton="0" quotePrefix="0" xfId="0">
      <alignment horizontal="right" vertical="center"/>
    </xf>
    <xf numFmtId="167" fontId="0" fillId="3" borderId="1" applyAlignment="1" pivotButton="0" quotePrefix="0" xfId="0">
      <alignment horizontal="right" vertical="center"/>
    </xf>
    <xf numFmtId="169" fontId="0" fillId="3" borderId="1" applyAlignment="1" pivotButton="0" quotePrefix="0" xfId="0">
      <alignment horizontal="right" vertical="center"/>
    </xf>
    <xf numFmtId="170" fontId="0" fillId="3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167" fontId="0" fillId="0" borderId="1" applyAlignment="1" pivotButton="0" quotePrefix="0" xfId="0">
      <alignment horizontal="right" vertical="center"/>
    </xf>
    <xf numFmtId="169" fontId="0" fillId="0" borderId="1" applyAlignment="1" pivotButton="0" quotePrefix="0" xfId="0">
      <alignment horizontal="right" vertical="center"/>
    </xf>
    <xf numFmtId="170" fontId="0" fillId="0" borderId="1" applyAlignment="1" pivotButton="0" quotePrefix="0" xfId="0">
      <alignment horizontal="right" vertical="center"/>
    </xf>
    <xf numFmtId="0" fontId="3" fillId="5" borderId="1" pivotButton="0" quotePrefix="0" xfId="0"/>
    <xf numFmtId="0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169" fontId="4" fillId="3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/>
    </xf>
    <xf numFmtId="169" fontId="4" fillId="6" borderId="1" applyAlignment="1" pivotButton="0" quotePrefix="0" xfId="0">
      <alignment horizontal="right" vertical="center"/>
    </xf>
    <xf numFmtId="0" fontId="5" fillId="0" borderId="0" pivotButton="0" quotePrefix="0" xfId="0"/>
    <xf numFmtId="166" fontId="3" fillId="3" borderId="1" applyAlignment="1" pivotButton="0" quotePrefix="0" xfId="0">
      <alignment horizontal="right" vertical="center"/>
    </xf>
    <xf numFmtId="167" fontId="3" fillId="6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1" fontId="3" fillId="6" borderId="1" applyAlignment="1" pivotButton="0" quotePrefix="0" xfId="0">
      <alignment horizontal="right" vertical="center"/>
    </xf>
    <xf numFmtId="169" fontId="3" fillId="3" borderId="1" applyAlignment="1" pivotButton="0" quotePrefix="0" xfId="0">
      <alignment horizontal="right" vertical="center"/>
    </xf>
    <xf numFmtId="169" fontId="3" fillId="6" borderId="1" applyAlignment="1" pivotButton="0" quotePrefix="0" xfId="0">
      <alignment horizontal="right" vertical="center"/>
    </xf>
    <xf numFmtId="168" fontId="3" fillId="3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right" vertical="center"/>
    </xf>
    <xf numFmtId="167" fontId="4" fillId="3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167" fontId="4" fillId="6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166" fontId="4" fillId="0" borderId="1" applyAlignment="1" pivotButton="0" quotePrefix="0" xfId="0">
      <alignment horizontal="right" vertical="center"/>
    </xf>
    <xf numFmtId="0" fontId="1" fillId="0" borderId="0" pivotButton="0" quotePrefix="0" xfId="0"/>
    <xf numFmtId="0" fontId="4" fillId="0" borderId="0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left" vertical="center"/>
    </xf>
    <xf numFmtId="166" fontId="0" fillId="4" borderId="1" applyAlignment="1" pivotButton="0" quotePrefix="0" xfId="0">
      <alignment horizontal="right" vertical="center"/>
    </xf>
    <xf numFmtId="167" fontId="0" fillId="4" borderId="1" applyAlignment="1" pivotButton="0" quotePrefix="0" xfId="0">
      <alignment horizontal="right" vertical="center"/>
    </xf>
    <xf numFmtId="168" fontId="0" fillId="4" borderId="1" applyAlignment="1" pivotButton="0" quotePrefix="0" xfId="0">
      <alignment horizontal="right" vertical="center"/>
    </xf>
    <xf numFmtId="167" fontId="0" fillId="3" borderId="1" applyAlignment="1" pivotButton="0" quotePrefix="0" xfId="0">
      <alignment horizontal="right" vertical="center"/>
    </xf>
    <xf numFmtId="169" fontId="0" fillId="3" borderId="1" applyAlignment="1" pivotButton="0" quotePrefix="0" xfId="0">
      <alignment horizontal="right" vertical="center"/>
    </xf>
    <xf numFmtId="170" fontId="0" fillId="3" borderId="1" applyAlignment="1" pivotButton="0" quotePrefix="0" xfId="0">
      <alignment horizontal="right" vertical="center"/>
    </xf>
    <xf numFmtId="167" fontId="0" fillId="0" borderId="1" applyAlignment="1" pivotButton="0" quotePrefix="0" xfId="0">
      <alignment horizontal="right" vertical="center"/>
    </xf>
    <xf numFmtId="169" fontId="0" fillId="0" borderId="1" applyAlignment="1" pivotButton="0" quotePrefix="0" xfId="0">
      <alignment horizontal="right" vertical="center"/>
    </xf>
    <xf numFmtId="170" fontId="0" fillId="0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169" fontId="4" fillId="3" borderId="1" applyAlignment="1" pivotButton="0" quotePrefix="0" xfId="0">
      <alignment horizontal="right" vertical="center"/>
    </xf>
    <xf numFmtId="169" fontId="4" fillId="6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7" fontId="3" fillId="6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169" fontId="3" fillId="3" borderId="1" applyAlignment="1" pivotButton="0" quotePrefix="0" xfId="0">
      <alignment horizontal="right" vertical="center"/>
    </xf>
    <xf numFmtId="169" fontId="3" fillId="6" borderId="1" applyAlignment="1" pivotButton="0" quotePrefix="0" xfId="0">
      <alignment horizontal="right" vertical="center"/>
    </xf>
    <xf numFmtId="168" fontId="3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right" vertical="center"/>
    </xf>
    <xf numFmtId="167" fontId="4" fillId="3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167" fontId="4" fillId="6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Celkové náklady s DPH podľa vozidla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'Prehľad'!E15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'Prehľad'!$A$16:$A$23</f>
            </numRef>
          </cat>
          <val>
            <numRef>
              <f>'Prehľad'!$E$16:$E$23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Vozidlo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Náklady s DPH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Vývoj ceny za liter s DPH</a:t>
            </a:r>
          </a:p>
        </rich>
      </tx>
    </title>
    <plotArea>
      <lineChart>
        <grouping val="standard"/>
        <ser>
          <idx val="0"/>
          <order val="0"/>
          <tx>
            <strRef>
              <f>'Evidencia tankovania'!L2</f>
            </strRef>
          </tx>
          <spPr>
            <a:ln xmlns:a="http://schemas.openxmlformats.org/drawingml/2006/main" w="22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'Evidencia tankovania'!$B$3:$B$12</f>
            </numRef>
          </cat>
          <val>
            <numRef>
              <f>'Evidencia tankovania'!$L$3:$L$12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Dátum tankovania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Cena (€/l)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spotrebovaného paliva podľa typu</a:t>
            </a:r>
          </a:p>
        </rich>
      </tx>
    </title>
    <plotArea>
      <pieChart>
        <varyColors val="1"/>
        <ser>
          <idx val="0"/>
          <order val="0"/>
          <tx>
            <strRef>
              <f>'Prehľad'!B27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'Prehľad'!$A$28:$A$29</f>
            </numRef>
          </cat>
          <val>
            <numRef>
              <f>'Prehľad'!$B$28:$B$29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12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612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38</row>
      <rowOff>0</rowOff>
    </from>
    <ext cx="4320000" cy="30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24" customWidth="1" min="3" max="3"/>
    <col width="15" customWidth="1" min="4" max="4"/>
    <col width="18" customWidth="1" min="5" max="5"/>
    <col width="22" customWidth="1" min="6" max="6"/>
    <col width="14" customWidth="1" min="7" max="7"/>
    <col width="17" customWidth="1" min="8" max="8"/>
    <col width="16" customWidth="1" min="9" max="9"/>
    <col width="15" customWidth="1" min="10" max="10"/>
    <col width="10" customWidth="1" min="11" max="11"/>
    <col width="15" customWidth="1" min="12" max="12"/>
    <col width="16" customWidth="1" min="13" max="13"/>
    <col width="12" customWidth="1" min="14" max="14"/>
    <col width="16" customWidth="1" min="15" max="15"/>
    <col width="20" customWidth="1" min="16" max="16"/>
    <col width="13" customWidth="1" min="17" max="17"/>
    <col width="40" customWidth="1" min="18" max="18"/>
  </cols>
  <sheetData>
    <row r="1" ht="26" customHeight="1">
      <c r="A1" s="1" t="inlineStr">
        <is>
          <t>Evidencia tankovania – vozový park 2026</t>
        </is>
      </c>
    </row>
    <row r="2" ht="42" customHeight="1">
      <c r="A2" s="2" t="inlineStr">
        <is>
          <t>ID záznamu</t>
        </is>
      </c>
      <c r="B2" s="2" t="inlineStr">
        <is>
          <t>Dátum tankovania</t>
        </is>
      </c>
      <c r="C2" s="2" t="inlineStr">
        <is>
          <t>Vozidlo</t>
        </is>
      </c>
      <c r="D2" s="2" t="inlineStr">
        <is>
          <t>Evidenčné číslo</t>
        </is>
      </c>
      <c r="E2" s="2" t="inlineStr">
        <is>
          <t>Vodič</t>
        </is>
      </c>
      <c r="F2" s="2" t="inlineStr">
        <is>
          <t>Mesto / čerpacia stanica</t>
        </is>
      </c>
      <c r="G2" s="2" t="inlineStr">
        <is>
          <t>Typ paliva</t>
        </is>
      </c>
      <c r="H2" s="2" t="inlineStr">
        <is>
          <t>Stav tachometra (km)</t>
        </is>
      </c>
      <c r="I2" s="2" t="inlineStr">
        <is>
          <t>Natankované množstvo (l)</t>
        </is>
      </c>
      <c r="J2" s="2" t="inlineStr">
        <is>
          <t>Cena za liter bez DPH (€)</t>
        </is>
      </c>
      <c r="K2" s="2" t="inlineStr">
        <is>
          <t>DPH (%)</t>
        </is>
      </c>
      <c r="L2" s="2" t="inlineStr">
        <is>
          <t>Cena za liter s DPH (€)</t>
        </is>
      </c>
      <c r="M2" s="2" t="inlineStr">
        <is>
          <t>Celková suma bez DPH (€)</t>
        </is>
      </c>
      <c r="N2" s="2" t="inlineStr">
        <is>
          <t>DPH (€)</t>
        </is>
      </c>
      <c r="O2" s="2" t="inlineStr">
        <is>
          <t>Celková suma s DPH (€)</t>
        </is>
      </c>
      <c r="P2" s="2" t="inlineStr">
        <is>
          <t>Spotreba od posledného tankovania (l/100 km)</t>
        </is>
      </c>
      <c r="Q2" s="2" t="inlineStr">
        <is>
          <t>Náklad na 1 km (€)</t>
        </is>
      </c>
      <c r="R2" s="2" t="inlineStr">
        <is>
          <t>Poznámka</t>
        </is>
      </c>
    </row>
    <row r="3">
      <c r="A3" s="3" t="n">
        <v>1</v>
      </c>
      <c r="B3" s="49" t="n">
        <v>46027</v>
      </c>
      <c r="C3" s="5">
        <f>IFERROR(VLOOKUP(D3,Vozidlá!$A$2:$G$9,2,FALSE),"")</f>
        <v/>
      </c>
      <c r="D3" s="6" t="inlineStr">
        <is>
          <t>BA-456XY</t>
        </is>
      </c>
      <c r="E3" s="5">
        <f>IFERROR(VLOOKUP(D3,Vozidlá!$A$2:$G$9,5,FALSE),"")</f>
        <v/>
      </c>
      <c r="F3" s="7" t="inlineStr">
        <is>
          <t>Bratislava</t>
        </is>
      </c>
      <c r="G3" s="3">
        <f>IFERROR(VLOOKUP(D3,Vozidlá!$A$2:$G$9,3,FALSE),"")</f>
        <v/>
      </c>
      <c r="H3" s="50" t="n">
        <v>45230</v>
      </c>
      <c r="I3" s="51" t="n">
        <v>42.5</v>
      </c>
      <c r="J3" s="52" t="n">
        <v>1.52</v>
      </c>
      <c r="K3" s="53" t="n">
        <v>0.2</v>
      </c>
      <c r="L3" s="54">
        <f>J3*(1+K3)</f>
        <v/>
      </c>
      <c r="M3" s="54">
        <f>I3*J3</f>
        <v/>
      </c>
      <c r="N3" s="54">
        <f>M3*K3</f>
        <v/>
      </c>
      <c r="O3" s="54">
        <f>M3+N3</f>
        <v/>
      </c>
      <c r="P3" s="55" t="inlineStr"/>
      <c r="Q3" s="56" t="inlineStr"/>
      <c r="R3" s="7" t="inlineStr">
        <is>
          <t>Prvé tankovanie vozidla – bez výpočtu spotreby</t>
        </is>
      </c>
    </row>
    <row r="4">
      <c r="A4" s="15" t="n">
        <v>2</v>
      </c>
      <c r="B4" s="49" t="n">
        <v>46044</v>
      </c>
      <c r="C4" s="16">
        <f>IFERROR(VLOOKUP(D4,Vozidlá!$A$2:$G$9,2,FALSE),"")</f>
        <v/>
      </c>
      <c r="D4" s="6" t="inlineStr">
        <is>
          <t>BA-456XY</t>
        </is>
      </c>
      <c r="E4" s="16">
        <f>IFERROR(VLOOKUP(D4,Vozidlá!$A$2:$G$9,5,FALSE),"")</f>
        <v/>
      </c>
      <c r="F4" s="7" t="inlineStr">
        <is>
          <t>Bratislava</t>
        </is>
      </c>
      <c r="G4" s="15">
        <f>IFERROR(VLOOKUP(D4,Vozidlá!$A$2:$G$9,3,FALSE),"")</f>
        <v/>
      </c>
      <c r="H4" s="50" t="n">
        <v>45810</v>
      </c>
      <c r="I4" s="51" t="n">
        <v>41.8</v>
      </c>
      <c r="J4" s="52" t="n">
        <v>1.55</v>
      </c>
      <c r="K4" s="53" t="n">
        <v>0.2</v>
      </c>
      <c r="L4" s="57">
        <f>J4*(1+K4)</f>
        <v/>
      </c>
      <c r="M4" s="57">
        <f>I4*J4</f>
        <v/>
      </c>
      <c r="N4" s="57">
        <f>M4*K4</f>
        <v/>
      </c>
      <c r="O4" s="57">
        <f>M4+N4</f>
        <v/>
      </c>
      <c r="P4" s="58">
        <f>IFERROR(I4/(H4-H3)*100,"")</f>
        <v/>
      </c>
      <c r="Q4" s="59">
        <f>IFERROR(O4/(H4-H3),"")</f>
        <v/>
      </c>
      <c r="R4" s="7" t="inlineStr"/>
    </row>
    <row r="5">
      <c r="A5" s="3" t="n">
        <v>3</v>
      </c>
      <c r="B5" s="49" t="n">
        <v>46030</v>
      </c>
      <c r="C5" s="5">
        <f>IFERROR(VLOOKUP(D5,Vozidlá!$A$2:$G$9,2,FALSE),"")</f>
        <v/>
      </c>
      <c r="D5" s="6" t="inlineStr">
        <is>
          <t>KE-782AB</t>
        </is>
      </c>
      <c r="E5" s="5">
        <f>IFERROR(VLOOKUP(D5,Vozidlá!$A$2:$G$9,5,FALSE),"")</f>
        <v/>
      </c>
      <c r="F5" s="7" t="inlineStr">
        <is>
          <t>Košice</t>
        </is>
      </c>
      <c r="G5" s="3">
        <f>IFERROR(VLOOKUP(D5,Vozidlá!$A$2:$G$9,3,FALSE),"")</f>
        <v/>
      </c>
      <c r="H5" s="50" t="n">
        <v>78450</v>
      </c>
      <c r="I5" s="51" t="n">
        <v>52.3</v>
      </c>
      <c r="J5" s="52" t="n">
        <v>1.38</v>
      </c>
      <c r="K5" s="53" t="n">
        <v>0.2</v>
      </c>
      <c r="L5" s="54">
        <f>J5*(1+K5)</f>
        <v/>
      </c>
      <c r="M5" s="54">
        <f>I5*J5</f>
        <v/>
      </c>
      <c r="N5" s="54">
        <f>M5*K5</f>
        <v/>
      </c>
      <c r="O5" s="54">
        <f>M5+N5</f>
        <v/>
      </c>
      <c r="P5" s="55" t="inlineStr"/>
      <c r="Q5" s="56" t="inlineStr"/>
      <c r="R5" s="7" t="inlineStr">
        <is>
          <t>Prvé tankovanie vozidla – bez výpočtu spotreby</t>
        </is>
      </c>
    </row>
    <row r="6">
      <c r="A6" s="15" t="n">
        <v>4</v>
      </c>
      <c r="B6" s="49" t="n">
        <v>46052</v>
      </c>
      <c r="C6" s="16">
        <f>IFERROR(VLOOKUP(D6,Vozidlá!$A$2:$G$9,2,FALSE),"")</f>
        <v/>
      </c>
      <c r="D6" s="6" t="inlineStr">
        <is>
          <t>KE-782AB</t>
        </is>
      </c>
      <c r="E6" s="16">
        <f>IFERROR(VLOOKUP(D6,Vozidlá!$A$2:$G$9,5,FALSE),"")</f>
        <v/>
      </c>
      <c r="F6" s="7" t="inlineStr">
        <is>
          <t>Košice</t>
        </is>
      </c>
      <c r="G6" s="15">
        <f>IFERROR(VLOOKUP(D6,Vozidlá!$A$2:$G$9,3,FALSE),"")</f>
        <v/>
      </c>
      <c r="H6" s="50" t="n">
        <v>79090</v>
      </c>
      <c r="I6" s="51" t="n">
        <v>55.1</v>
      </c>
      <c r="J6" s="52" t="n">
        <v>1.42</v>
      </c>
      <c r="K6" s="53" t="n">
        <v>0.2</v>
      </c>
      <c r="L6" s="57">
        <f>J6*(1+K6)</f>
        <v/>
      </c>
      <c r="M6" s="57">
        <f>I6*J6</f>
        <v/>
      </c>
      <c r="N6" s="57">
        <f>M6*K6</f>
        <v/>
      </c>
      <c r="O6" s="57">
        <f>M6+N6</f>
        <v/>
      </c>
      <c r="P6" s="58">
        <f>IFERROR(I6/(H6-H5)*100,"")</f>
        <v/>
      </c>
      <c r="Q6" s="59">
        <f>IFERROR(O6/(H6-H5),"")</f>
        <v/>
      </c>
      <c r="R6" s="7" t="inlineStr"/>
    </row>
    <row r="7">
      <c r="A7" s="3" t="n">
        <v>5</v>
      </c>
      <c r="B7" s="49" t="n">
        <v>46034</v>
      </c>
      <c r="C7" s="5">
        <f>IFERROR(VLOOKUP(D7,Vozidlá!$A$2:$G$9,2,FALSE),"")</f>
        <v/>
      </c>
      <c r="D7" s="6" t="inlineStr">
        <is>
          <t>ZA-219CD</t>
        </is>
      </c>
      <c r="E7" s="5">
        <f>IFERROR(VLOOKUP(D7,Vozidlá!$A$2:$G$9,5,FALSE),"")</f>
        <v/>
      </c>
      <c r="F7" s="7" t="inlineStr">
        <is>
          <t>Žilina</t>
        </is>
      </c>
      <c r="G7" s="3">
        <f>IFERROR(VLOOKUP(D7,Vozidlá!$A$2:$G$9,3,FALSE),"")</f>
        <v/>
      </c>
      <c r="H7" s="50" t="n">
        <v>32100</v>
      </c>
      <c r="I7" s="51" t="n">
        <v>38.6</v>
      </c>
      <c r="J7" s="52" t="n">
        <v>1.49</v>
      </c>
      <c r="K7" s="53" t="n">
        <v>0.2</v>
      </c>
      <c r="L7" s="54">
        <f>J7*(1+K7)</f>
        <v/>
      </c>
      <c r="M7" s="54">
        <f>I7*J7</f>
        <v/>
      </c>
      <c r="N7" s="54">
        <f>M7*K7</f>
        <v/>
      </c>
      <c r="O7" s="54">
        <f>M7+N7</f>
        <v/>
      </c>
      <c r="P7" s="55" t="inlineStr"/>
      <c r="Q7" s="56" t="inlineStr"/>
      <c r="R7" s="7" t="inlineStr">
        <is>
          <t>Prvé tankovanie vozidla – bez výpočtu spotreby</t>
        </is>
      </c>
    </row>
    <row r="8">
      <c r="A8" s="15" t="n">
        <v>6</v>
      </c>
      <c r="B8" s="49" t="n">
        <v>46037</v>
      </c>
      <c r="C8" s="16">
        <f>IFERROR(VLOOKUP(D8,Vozidlá!$A$2:$G$9,2,FALSE),"")</f>
        <v/>
      </c>
      <c r="D8" s="6" t="inlineStr">
        <is>
          <t>NR-638EF</t>
        </is>
      </c>
      <c r="E8" s="16">
        <f>IFERROR(VLOOKUP(D8,Vozidlá!$A$2:$G$9,5,FALSE),"")</f>
        <v/>
      </c>
      <c r="F8" s="7" t="inlineStr">
        <is>
          <t>Nitra</t>
        </is>
      </c>
      <c r="G8" s="15">
        <f>IFERROR(VLOOKUP(D8,Vozidlá!$A$2:$G$9,3,FALSE),"")</f>
        <v/>
      </c>
      <c r="H8" s="50" t="n">
        <v>102340</v>
      </c>
      <c r="I8" s="51" t="n">
        <v>68.40000000000001</v>
      </c>
      <c r="J8" s="52" t="n">
        <v>1.36</v>
      </c>
      <c r="K8" s="53" t="n">
        <v>0.2</v>
      </c>
      <c r="L8" s="57">
        <f>J8*(1+K8)</f>
        <v/>
      </c>
      <c r="M8" s="57">
        <f>I8*J8</f>
        <v/>
      </c>
      <c r="N8" s="57">
        <f>M8*K8</f>
        <v/>
      </c>
      <c r="O8" s="57">
        <f>M8+N8</f>
        <v/>
      </c>
      <c r="P8" s="58" t="inlineStr"/>
      <c r="Q8" s="59" t="inlineStr"/>
      <c r="R8" s="7" t="inlineStr">
        <is>
          <t>Prvé tankovanie vozidla – bez výpočtu spotreby</t>
        </is>
      </c>
    </row>
    <row r="9">
      <c r="A9" s="3" t="n">
        <v>7</v>
      </c>
      <c r="B9" s="49" t="n">
        <v>46055</v>
      </c>
      <c r="C9" s="5">
        <f>IFERROR(VLOOKUP(D9,Vozidlá!$A$2:$G$9,2,FALSE),"")</f>
        <v/>
      </c>
      <c r="D9" s="6" t="inlineStr">
        <is>
          <t>PO-904GH</t>
        </is>
      </c>
      <c r="E9" s="5">
        <f>IFERROR(VLOOKUP(D9,Vozidlá!$A$2:$G$9,5,FALSE),"")</f>
        <v/>
      </c>
      <c r="F9" s="7" t="inlineStr">
        <is>
          <t>Prešov</t>
        </is>
      </c>
      <c r="G9" s="3">
        <f>IFERROR(VLOOKUP(D9,Vozidlá!$A$2:$G$9,3,FALSE),"")</f>
        <v/>
      </c>
      <c r="H9" s="50" t="n">
        <v>56780</v>
      </c>
      <c r="I9" s="51" t="n">
        <v>40.2</v>
      </c>
      <c r="J9" s="52" t="n">
        <v>1.47</v>
      </c>
      <c r="K9" s="53" t="n">
        <v>0.2</v>
      </c>
      <c r="L9" s="54">
        <f>J9*(1+K9)</f>
        <v/>
      </c>
      <c r="M9" s="54">
        <f>I9*J9</f>
        <v/>
      </c>
      <c r="N9" s="54">
        <f>M9*K9</f>
        <v/>
      </c>
      <c r="O9" s="54">
        <f>M9+N9</f>
        <v/>
      </c>
      <c r="P9" s="55" t="inlineStr"/>
      <c r="Q9" s="56" t="inlineStr"/>
      <c r="R9" s="7" t="inlineStr">
        <is>
          <t>Prvé tankovanie vozidla – bez výpočtu spotreby</t>
        </is>
      </c>
    </row>
    <row r="10">
      <c r="A10" s="15" t="n">
        <v>8</v>
      </c>
      <c r="B10" s="49" t="n">
        <v>46067</v>
      </c>
      <c r="C10" s="16">
        <f>IFERROR(VLOOKUP(D10,Vozidlá!$A$2:$G$9,2,FALSE),"")</f>
        <v/>
      </c>
      <c r="D10" s="6" t="inlineStr">
        <is>
          <t>BB-517JK</t>
        </is>
      </c>
      <c r="E10" s="16">
        <f>IFERROR(VLOOKUP(D10,Vozidlá!$A$2:$G$9,5,FALSE),"")</f>
        <v/>
      </c>
      <c r="F10" s="7" t="inlineStr">
        <is>
          <t>Banská Bystrica</t>
        </is>
      </c>
      <c r="G10" s="15">
        <f>IFERROR(VLOOKUP(D10,Vozidlá!$A$2:$G$9,3,FALSE),"")</f>
        <v/>
      </c>
      <c r="H10" s="50" t="n">
        <v>41230</v>
      </c>
      <c r="I10" s="51" t="n">
        <v>39.8</v>
      </c>
      <c r="J10" s="52" t="n">
        <v>1.51</v>
      </c>
      <c r="K10" s="53" t="n">
        <v>0.2</v>
      </c>
      <c r="L10" s="57">
        <f>J10*(1+K10)</f>
        <v/>
      </c>
      <c r="M10" s="57">
        <f>I10*J10</f>
        <v/>
      </c>
      <c r="N10" s="57">
        <f>M10*K10</f>
        <v/>
      </c>
      <c r="O10" s="57">
        <f>M10+N10</f>
        <v/>
      </c>
      <c r="P10" s="58" t="inlineStr"/>
      <c r="Q10" s="59" t="inlineStr"/>
      <c r="R10" s="7" t="inlineStr">
        <is>
          <t>Prvé tankovanie vozidla – bez výpočtu spotreby</t>
        </is>
      </c>
    </row>
    <row r="11">
      <c r="A11" s="3" t="n">
        <v>9</v>
      </c>
      <c r="B11" s="49" t="n">
        <v>46081</v>
      </c>
      <c r="C11" s="5">
        <f>IFERROR(VLOOKUP(D11,Vozidlá!$A$2:$G$9,2,FALSE),"")</f>
        <v/>
      </c>
      <c r="D11" s="6" t="inlineStr">
        <is>
          <t>TT-326LM</t>
        </is>
      </c>
      <c r="E11" s="5">
        <f>IFERROR(VLOOKUP(D11,Vozidlá!$A$2:$G$9,5,FALSE),"")</f>
        <v/>
      </c>
      <c r="F11" s="7" t="inlineStr">
        <is>
          <t>Trnava</t>
        </is>
      </c>
      <c r="G11" s="3">
        <f>IFERROR(VLOOKUP(D11,Vozidlá!$A$2:$G$9,3,FALSE),"")</f>
        <v/>
      </c>
      <c r="H11" s="50" t="n">
        <v>89450</v>
      </c>
      <c r="I11" s="51" t="n">
        <v>72.59999999999999</v>
      </c>
      <c r="J11" s="52" t="n">
        <v>1.4</v>
      </c>
      <c r="K11" s="53" t="n">
        <v>0.2</v>
      </c>
      <c r="L11" s="54">
        <f>J11*(1+K11)</f>
        <v/>
      </c>
      <c r="M11" s="54">
        <f>I11*J11</f>
        <v/>
      </c>
      <c r="N11" s="54">
        <f>M11*K11</f>
        <v/>
      </c>
      <c r="O11" s="54">
        <f>M11+N11</f>
        <v/>
      </c>
      <c r="P11" s="55" t="inlineStr"/>
      <c r="Q11" s="56" t="inlineStr"/>
      <c r="R11" s="7" t="inlineStr">
        <is>
          <t>Prvé tankovanie vozidla – bez výpočtu spotreby</t>
        </is>
      </c>
    </row>
    <row r="12">
      <c r="A12" s="15" t="n">
        <v>10</v>
      </c>
      <c r="B12" s="49" t="n">
        <v>46105</v>
      </c>
      <c r="C12" s="16">
        <f>IFERROR(VLOOKUP(D12,Vozidlá!$A$2:$G$9,2,FALSE),"")</f>
        <v/>
      </c>
      <c r="D12" s="6" t="inlineStr">
        <is>
          <t>TN-841NP</t>
        </is>
      </c>
      <c r="E12" s="16">
        <f>IFERROR(VLOOKUP(D12,Vozidlá!$A$2:$G$9,5,FALSE),"")</f>
        <v/>
      </c>
      <c r="F12" s="7" t="inlineStr">
        <is>
          <t>Trenčín</t>
        </is>
      </c>
      <c r="G12" s="15">
        <f>IFERROR(VLOOKUP(D12,Vozidlá!$A$2:$G$9,3,FALSE),"")</f>
        <v/>
      </c>
      <c r="H12" s="50" t="n">
        <v>23460</v>
      </c>
      <c r="I12" s="51" t="n">
        <v>37.4</v>
      </c>
      <c r="J12" s="52" t="n">
        <v>1.53</v>
      </c>
      <c r="K12" s="53" t="n">
        <v>0.2</v>
      </c>
      <c r="L12" s="57">
        <f>J12*(1+K12)</f>
        <v/>
      </c>
      <c r="M12" s="57">
        <f>I12*J12</f>
        <v/>
      </c>
      <c r="N12" s="57">
        <f>M12*K12</f>
        <v/>
      </c>
      <c r="O12" s="57">
        <f>M12+N12</f>
        <v/>
      </c>
      <c r="P12" s="58" t="inlineStr"/>
      <c r="Q12" s="59" t="inlineStr"/>
      <c r="R12" s="7" t="inlineStr">
        <is>
          <t>Prvé tankovanie vozidla – bez výpočtu spotreby</t>
        </is>
      </c>
    </row>
    <row r="13">
      <c r="A13" s="20" t="n"/>
      <c r="B13" s="20" t="n"/>
      <c r="C13" s="20" t="n"/>
      <c r="D13" s="20" t="n"/>
      <c r="E13" s="20" t="n"/>
      <c r="F13" s="21" t="inlineStr">
        <is>
          <t>SPOLU:</t>
        </is>
      </c>
      <c r="G13" s="20" t="n"/>
      <c r="H13" s="20" t="n"/>
      <c r="I13" s="60">
        <f>SUM(I3:I12)</f>
        <v/>
      </c>
      <c r="J13" s="20" t="n"/>
      <c r="K13" s="20" t="n"/>
      <c r="L13" s="20" t="n"/>
      <c r="M13" s="61">
        <f>SUM(M3:M12)</f>
        <v/>
      </c>
      <c r="N13" s="61">
        <f>SUM(N3:N12)</f>
        <v/>
      </c>
      <c r="O13" s="61">
        <f>SUM(O3:O12)</f>
        <v/>
      </c>
      <c r="P13" s="20" t="n"/>
      <c r="Q13" s="20" t="n"/>
      <c r="R13" s="20" t="n"/>
    </row>
  </sheetData>
  <autoFilter ref="A2:R12"/>
  <mergeCells count="1">
    <mergeCell ref="A1:R1"/>
  </mergeCells>
  <conditionalFormatting sqref="P3:P12">
    <cfRule type="expression" priority="1" dxfId="0" stopIfTrue="1">
      <formula>AND($P3&lt;&gt;"",$P3&gt;8)</formula>
    </cfRule>
    <cfRule type="expression" priority="2" dxfId="1" stopIfTrue="1">
      <formula>AND($P3&lt;&gt;"",$P3&lt;=8)</formula>
    </cfRule>
  </conditionalFormatting>
  <dataValidations count="1">
    <dataValidation sqref="G3:G50" showErrorMessage="1" showInputMessage="1" allowBlank="1" errorTitle="Neplatný typ paliva" error="Vyberte typ paliva zo zoznamu." type="list">
      <formula1>"Benzín,Nafta,LPG,CNG,Elektromobilita"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5" customWidth="1" min="1" max="1"/>
    <col width="28" customWidth="1" min="2" max="2"/>
    <col width="12" customWidth="1" min="3" max="3"/>
    <col width="26" customWidth="1" min="4" max="4"/>
    <col width="20" customWidth="1" min="5" max="5"/>
    <col width="18" customWidth="1" min="6" max="6"/>
    <col width="10" customWidth="1" min="7" max="7"/>
  </cols>
  <sheetData>
    <row r="1" ht="26" customHeight="1">
      <c r="A1" s="1" t="inlineStr">
        <is>
          <t>Vozový park – pomocná tabuľka</t>
        </is>
      </c>
    </row>
    <row r="2" ht="32" customHeight="1">
      <c r="A2" s="2" t="inlineStr">
        <is>
          <t>Evidenčné číslo</t>
        </is>
      </c>
      <c r="B2" s="2" t="inlineStr">
        <is>
          <t>Vozidlo</t>
        </is>
      </c>
      <c r="C2" s="2" t="inlineStr">
        <is>
          <t>Typ paliva</t>
        </is>
      </c>
      <c r="D2" s="2" t="inlineStr">
        <is>
          <t>Normovaná spotreba (l/100 km)</t>
        </is>
      </c>
      <c r="E2" s="2" t="inlineStr">
        <is>
          <t>Zodpovedná osoba</t>
        </is>
      </c>
      <c r="F2" s="2" t="inlineStr">
        <is>
          <t>Stredisko</t>
        </is>
      </c>
      <c r="G2" s="2" t="inlineStr">
        <is>
          <t>Aktívne</t>
        </is>
      </c>
    </row>
    <row r="3">
      <c r="A3" s="24" t="inlineStr">
        <is>
          <t>BA-456XY</t>
        </is>
      </c>
      <c r="B3" s="25" t="inlineStr">
        <is>
          <t>Škoda Octavia 1.5 TSI</t>
        </is>
      </c>
      <c r="C3" s="24" t="inlineStr">
        <is>
          <t>Benzín</t>
        </is>
      </c>
      <c r="D3" s="62" t="n">
        <v>6.2</v>
      </c>
      <c r="E3" s="25" t="inlineStr">
        <is>
          <t>Ján Novák</t>
        </is>
      </c>
      <c r="F3" s="25" t="inlineStr">
        <is>
          <t>Bratislava</t>
        </is>
      </c>
      <c r="G3" s="24" t="inlineStr">
        <is>
          <t>Áno</t>
        </is>
      </c>
    </row>
    <row r="4">
      <c r="A4" s="27" t="inlineStr">
        <is>
          <t>KE-782AB</t>
        </is>
      </c>
      <c r="B4" s="28" t="inlineStr">
        <is>
          <t>Volkswagen Passat 2.0 TDI</t>
        </is>
      </c>
      <c r="C4" s="27" t="inlineStr">
        <is>
          <t>Nafta</t>
        </is>
      </c>
      <c r="D4" s="63" t="n">
        <v>5.8</v>
      </c>
      <c r="E4" s="28" t="inlineStr">
        <is>
          <t>Mária Kováčová</t>
        </is>
      </c>
      <c r="F4" s="28" t="inlineStr">
        <is>
          <t>Košice</t>
        </is>
      </c>
      <c r="G4" s="27" t="inlineStr">
        <is>
          <t>Áno</t>
        </is>
      </c>
    </row>
    <row r="5">
      <c r="A5" s="24" t="inlineStr">
        <is>
          <t>ZA-219CD</t>
        </is>
      </c>
      <c r="B5" s="25" t="inlineStr">
        <is>
          <t>Kia Ceed 1.4 T-GDI</t>
        </is>
      </c>
      <c r="C5" s="24" t="inlineStr">
        <is>
          <t>Benzín</t>
        </is>
      </c>
      <c r="D5" s="62" t="n">
        <v>6.4</v>
      </c>
      <c r="E5" s="25" t="inlineStr">
        <is>
          <t>Peter Horváth</t>
        </is>
      </c>
      <c r="F5" s="25" t="inlineStr">
        <is>
          <t>Žilina</t>
        </is>
      </c>
      <c r="G5" s="24" t="inlineStr">
        <is>
          <t>Áno</t>
        </is>
      </c>
    </row>
    <row r="6">
      <c r="A6" s="27" t="inlineStr">
        <is>
          <t>NR-638EF</t>
        </is>
      </c>
      <c r="B6" s="28" t="inlineStr">
        <is>
          <t>Ford Transit 2.0 EcoBlue</t>
        </is>
      </c>
      <c r="C6" s="27" t="inlineStr">
        <is>
          <t>Nafta</t>
        </is>
      </c>
      <c r="D6" s="63" t="n">
        <v>8.5</v>
      </c>
      <c r="E6" s="28" t="inlineStr">
        <is>
          <t>Zuzana Tóthová</t>
        </is>
      </c>
      <c r="F6" s="28" t="inlineStr">
        <is>
          <t>Nitra</t>
        </is>
      </c>
      <c r="G6" s="27" t="inlineStr">
        <is>
          <t>Áno</t>
        </is>
      </c>
    </row>
    <row r="7">
      <c r="A7" s="24" t="inlineStr">
        <is>
          <t>PO-904GH</t>
        </is>
      </c>
      <c r="B7" s="25" t="inlineStr">
        <is>
          <t>Hyundai i30 1.5 T-GDI</t>
        </is>
      </c>
      <c r="C7" s="24" t="inlineStr">
        <is>
          <t>Benzín</t>
        </is>
      </c>
      <c r="D7" s="62" t="n">
        <v>6</v>
      </c>
      <c r="E7" s="25" t="inlineStr">
        <is>
          <t>Martin Baláž</t>
        </is>
      </c>
      <c r="F7" s="25" t="inlineStr">
        <is>
          <t>Prešov</t>
        </is>
      </c>
      <c r="G7" s="24" t="inlineStr">
        <is>
          <t>Áno</t>
        </is>
      </c>
    </row>
    <row r="8">
      <c r="A8" s="27" t="inlineStr">
        <is>
          <t>BB-517JK</t>
        </is>
      </c>
      <c r="B8" s="28" t="inlineStr">
        <is>
          <t>Toyota Corolla 1.8 Hybrid</t>
        </is>
      </c>
      <c r="C8" s="27" t="inlineStr">
        <is>
          <t>Benzín</t>
        </is>
      </c>
      <c r="D8" s="63" t="n">
        <v>5.2</v>
      </c>
      <c r="E8" s="28" t="inlineStr">
        <is>
          <t>Katarína Hudáková</t>
        </is>
      </c>
      <c r="F8" s="28" t="inlineStr">
        <is>
          <t>Banská Bystrica</t>
        </is>
      </c>
      <c r="G8" s="27" t="inlineStr">
        <is>
          <t>Áno</t>
        </is>
      </c>
    </row>
    <row r="9">
      <c r="A9" s="24" t="inlineStr">
        <is>
          <t>TT-326LM</t>
        </is>
      </c>
      <c r="B9" s="25" t="inlineStr">
        <is>
          <t>Renault Master 2.3 dCi</t>
        </is>
      </c>
      <c r="C9" s="24" t="inlineStr">
        <is>
          <t>Nafta</t>
        </is>
      </c>
      <c r="D9" s="62" t="n">
        <v>9.199999999999999</v>
      </c>
      <c r="E9" s="25" t="inlineStr">
        <is>
          <t>Lukáš Varga</t>
        </is>
      </c>
      <c r="F9" s="25" t="inlineStr">
        <is>
          <t>Trnava</t>
        </is>
      </c>
      <c r="G9" s="24" t="inlineStr">
        <is>
          <t>Áno</t>
        </is>
      </c>
    </row>
    <row r="10">
      <c r="A10" s="27" t="inlineStr">
        <is>
          <t>TN-841NP</t>
        </is>
      </c>
      <c r="B10" s="28" t="inlineStr">
        <is>
          <t>Peugeot 308 1.2 PureTech</t>
        </is>
      </c>
      <c r="C10" s="27" t="inlineStr">
        <is>
          <t>Benzín</t>
        </is>
      </c>
      <c r="D10" s="63" t="n">
        <v>6.1</v>
      </c>
      <c r="E10" s="28" t="inlineStr">
        <is>
          <t>Eva Šimková</t>
        </is>
      </c>
      <c r="F10" s="28" t="inlineStr">
        <is>
          <t>Trenčín</t>
        </is>
      </c>
      <c r="G10" s="27" t="inlineStr">
        <is>
          <t>Áno</t>
        </is>
      </c>
    </row>
  </sheetData>
  <autoFilter ref="A2:G10"/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6" customWidth="1" min="3" max="3"/>
    <col width="14" customWidth="1" min="4" max="4"/>
    <col width="18" customWidth="1" min="5" max="5"/>
    <col width="26" customWidth="1" min="6" max="6"/>
    <col width="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 ht="26" customHeight="1">
      <c r="A1" s="1" t="inlineStr">
        <is>
          <t>Prehľad spotreby paliva – dashboard</t>
        </is>
      </c>
    </row>
    <row r="2"/>
    <row r="3">
      <c r="A3" s="30" t="inlineStr">
        <is>
          <t>Kľúčové ukazovatele</t>
        </is>
      </c>
    </row>
    <row r="4">
      <c r="A4" s="25" t="inlineStr">
        <is>
          <t>Celkové množstvo paliva (l)</t>
        </is>
      </c>
      <c r="B4" s="64">
        <f>SUM('Evidencia tankovania'!I3:I12)</f>
        <v/>
      </c>
    </row>
    <row r="5">
      <c r="A5" s="28" t="inlineStr">
        <is>
          <t>Celkové náklady s DPH (€)</t>
        </is>
      </c>
      <c r="B5" s="65">
        <f>SUM('Evidencia tankovania'!O3:O12)</f>
        <v/>
      </c>
    </row>
    <row r="6">
      <c r="A6" s="25" t="inlineStr">
        <is>
          <t>Priemerná cena za liter s DPH (€)</t>
        </is>
      </c>
      <c r="B6" s="66">
        <f>IFERROR(AVERAGE('Evidencia tankovania'!L3:L12),0)</f>
        <v/>
      </c>
    </row>
    <row r="7">
      <c r="A7" s="28" t="inlineStr">
        <is>
          <t>Počet tankovaní</t>
        </is>
      </c>
      <c r="B7" s="34">
        <f>COUNTIF('Evidencia tankovania'!A3:A12,"&gt;0")</f>
        <v/>
      </c>
    </row>
    <row r="8">
      <c r="A8" s="25" t="inlineStr">
        <is>
          <t>Priemerná spotreba (l/100 km)</t>
        </is>
      </c>
      <c r="B8" s="67">
        <f>IFERROR(AVERAGE('Evidencia tankovania'!P3:P12),0)</f>
        <v/>
      </c>
    </row>
    <row r="9">
      <c r="A9" s="28" t="inlineStr">
        <is>
          <t>Priemerná normovaná spotreba (l/100 km)</t>
        </is>
      </c>
      <c r="B9" s="68">
        <f>AVERAGE(Vozidlá!D3:D10)</f>
        <v/>
      </c>
    </row>
    <row r="10">
      <c r="A10" s="25" t="inlineStr">
        <is>
          <t>Podiel tankovaní na naftu</t>
        </is>
      </c>
      <c r="B10" s="69">
        <f>IFERROR(COUNTIF('Evidencia tankovania'!G3:G12,"Nafta")/COUNTA('Evidencia tankovania'!A3:A12),0)</f>
        <v/>
      </c>
    </row>
    <row r="11">
      <c r="A11" s="28" t="inlineStr">
        <is>
          <t>Hodnotenie voči norme</t>
        </is>
      </c>
      <c r="B11" s="38">
        <f>IF(B8&gt;B9,"Nad normou","V norme")</f>
        <v/>
      </c>
    </row>
    <row r="12"/>
    <row r="13"/>
    <row r="14">
      <c r="A14" s="30" t="inlineStr">
        <is>
          <t>Súhrn podľa vozidiel</t>
        </is>
      </c>
    </row>
    <row r="15" ht="32" customHeight="1">
      <c r="A15" s="2" t="inlineStr">
        <is>
          <t>Evidenčné číslo</t>
        </is>
      </c>
      <c r="B15" s="2" t="inlineStr">
        <is>
          <t>Vozidlo</t>
        </is>
      </c>
      <c r="C15" s="2" t="inlineStr">
        <is>
          <t>Počet tankovaní</t>
        </is>
      </c>
      <c r="D15" s="2" t="inlineStr">
        <is>
          <t>Litre spolu</t>
        </is>
      </c>
      <c r="E15" s="2" t="inlineStr">
        <is>
          <t>Náklady s DPH (€)</t>
        </is>
      </c>
      <c r="F15" s="2" t="inlineStr">
        <is>
          <t>Priemerná spotreba (l/100 km)</t>
        </is>
      </c>
    </row>
    <row r="16">
      <c r="A16" s="24" t="inlineStr">
        <is>
          <t>BA-456XY</t>
        </is>
      </c>
      <c r="B16" s="25">
        <f>IFERROR(VLOOKUP(A16,Vozidlá!$A$3:$G$10,2,FALSE),"")</f>
        <v/>
      </c>
      <c r="C16" s="39">
        <f>COUNTIF('Evidencia tankovania'!$D$3:$D$12,A16)</f>
        <v/>
      </c>
      <c r="D16" s="70">
        <f>SUMIF('Evidencia tankovania'!$D$3:$D$12,A16,'Evidencia tankovania'!$I$3:$I$12)</f>
        <v/>
      </c>
      <c r="E16" s="71">
        <f>SUMIF('Evidencia tankovania'!$D$3:$D$12,A16,'Evidencia tankovania'!$O$3:$O$12)</f>
        <v/>
      </c>
      <c r="F16" s="62">
        <f>IFERROR(AVERAGEIF('Evidencia tankovania'!$D$3:$D$12,A16,'Evidencia tankovania'!$P$3:$P$12),"")</f>
        <v/>
      </c>
    </row>
    <row r="17">
      <c r="A17" s="27" t="inlineStr">
        <is>
          <t>KE-782AB</t>
        </is>
      </c>
      <c r="B17" s="28">
        <f>IFERROR(VLOOKUP(A17,Vozidlá!$A$3:$G$10,2,FALSE),"")</f>
        <v/>
      </c>
      <c r="C17" s="42">
        <f>COUNTIF('Evidencia tankovania'!$D$3:$D$12,A17)</f>
        <v/>
      </c>
      <c r="D17" s="72">
        <f>SUMIF('Evidencia tankovania'!$D$3:$D$12,A17,'Evidencia tankovania'!$I$3:$I$12)</f>
        <v/>
      </c>
      <c r="E17" s="73">
        <f>SUMIF('Evidencia tankovania'!$D$3:$D$12,A17,'Evidencia tankovania'!$O$3:$O$12)</f>
        <v/>
      </c>
      <c r="F17" s="63">
        <f>IFERROR(AVERAGEIF('Evidencia tankovania'!$D$3:$D$12,A17,'Evidencia tankovania'!$P$3:$P$12),"")</f>
        <v/>
      </c>
    </row>
    <row r="18">
      <c r="A18" s="24" t="inlineStr">
        <is>
          <t>ZA-219CD</t>
        </is>
      </c>
      <c r="B18" s="25">
        <f>IFERROR(VLOOKUP(A18,Vozidlá!$A$3:$G$10,2,FALSE),"")</f>
        <v/>
      </c>
      <c r="C18" s="39">
        <f>COUNTIF('Evidencia tankovania'!$D$3:$D$12,A18)</f>
        <v/>
      </c>
      <c r="D18" s="70">
        <f>SUMIF('Evidencia tankovania'!$D$3:$D$12,A18,'Evidencia tankovania'!$I$3:$I$12)</f>
        <v/>
      </c>
      <c r="E18" s="71">
        <f>SUMIF('Evidencia tankovania'!$D$3:$D$12,A18,'Evidencia tankovania'!$O$3:$O$12)</f>
        <v/>
      </c>
      <c r="F18" s="62">
        <f>IFERROR(AVERAGEIF('Evidencia tankovania'!$D$3:$D$12,A18,'Evidencia tankovania'!$P$3:$P$12),"")</f>
        <v/>
      </c>
    </row>
    <row r="19">
      <c r="A19" s="27" t="inlineStr">
        <is>
          <t>NR-638EF</t>
        </is>
      </c>
      <c r="B19" s="28">
        <f>IFERROR(VLOOKUP(A19,Vozidlá!$A$3:$G$10,2,FALSE),"")</f>
        <v/>
      </c>
      <c r="C19" s="42">
        <f>COUNTIF('Evidencia tankovania'!$D$3:$D$12,A19)</f>
        <v/>
      </c>
      <c r="D19" s="72">
        <f>SUMIF('Evidencia tankovania'!$D$3:$D$12,A19,'Evidencia tankovania'!$I$3:$I$12)</f>
        <v/>
      </c>
      <c r="E19" s="73">
        <f>SUMIF('Evidencia tankovania'!$D$3:$D$12,A19,'Evidencia tankovania'!$O$3:$O$12)</f>
        <v/>
      </c>
      <c r="F19" s="63">
        <f>IFERROR(AVERAGEIF('Evidencia tankovania'!$D$3:$D$12,A19,'Evidencia tankovania'!$P$3:$P$12),"")</f>
        <v/>
      </c>
    </row>
    <row r="20">
      <c r="A20" s="24" t="inlineStr">
        <is>
          <t>PO-904GH</t>
        </is>
      </c>
      <c r="B20" s="25">
        <f>IFERROR(VLOOKUP(A20,Vozidlá!$A$3:$G$10,2,FALSE),"")</f>
        <v/>
      </c>
      <c r="C20" s="39">
        <f>COUNTIF('Evidencia tankovania'!$D$3:$D$12,A20)</f>
        <v/>
      </c>
      <c r="D20" s="70">
        <f>SUMIF('Evidencia tankovania'!$D$3:$D$12,A20,'Evidencia tankovania'!$I$3:$I$12)</f>
        <v/>
      </c>
      <c r="E20" s="71">
        <f>SUMIF('Evidencia tankovania'!$D$3:$D$12,A20,'Evidencia tankovania'!$O$3:$O$12)</f>
        <v/>
      </c>
      <c r="F20" s="62">
        <f>IFERROR(AVERAGEIF('Evidencia tankovania'!$D$3:$D$12,A20,'Evidencia tankovania'!$P$3:$P$12),"")</f>
        <v/>
      </c>
    </row>
    <row r="21">
      <c r="A21" s="27" t="inlineStr">
        <is>
          <t>BB-517JK</t>
        </is>
      </c>
      <c r="B21" s="28">
        <f>IFERROR(VLOOKUP(A21,Vozidlá!$A$3:$G$10,2,FALSE),"")</f>
        <v/>
      </c>
      <c r="C21" s="42">
        <f>COUNTIF('Evidencia tankovania'!$D$3:$D$12,A21)</f>
        <v/>
      </c>
      <c r="D21" s="72">
        <f>SUMIF('Evidencia tankovania'!$D$3:$D$12,A21,'Evidencia tankovania'!$I$3:$I$12)</f>
        <v/>
      </c>
      <c r="E21" s="73">
        <f>SUMIF('Evidencia tankovania'!$D$3:$D$12,A21,'Evidencia tankovania'!$O$3:$O$12)</f>
        <v/>
      </c>
      <c r="F21" s="63">
        <f>IFERROR(AVERAGEIF('Evidencia tankovania'!$D$3:$D$12,A21,'Evidencia tankovania'!$P$3:$P$12),"")</f>
        <v/>
      </c>
    </row>
    <row r="22">
      <c r="A22" s="24" t="inlineStr">
        <is>
          <t>TT-326LM</t>
        </is>
      </c>
      <c r="B22" s="25">
        <f>IFERROR(VLOOKUP(A22,Vozidlá!$A$3:$G$10,2,FALSE),"")</f>
        <v/>
      </c>
      <c r="C22" s="39">
        <f>COUNTIF('Evidencia tankovania'!$D$3:$D$12,A22)</f>
        <v/>
      </c>
      <c r="D22" s="70">
        <f>SUMIF('Evidencia tankovania'!$D$3:$D$12,A22,'Evidencia tankovania'!$I$3:$I$12)</f>
        <v/>
      </c>
      <c r="E22" s="71">
        <f>SUMIF('Evidencia tankovania'!$D$3:$D$12,A22,'Evidencia tankovania'!$O$3:$O$12)</f>
        <v/>
      </c>
      <c r="F22" s="62">
        <f>IFERROR(AVERAGEIF('Evidencia tankovania'!$D$3:$D$12,A22,'Evidencia tankovania'!$P$3:$P$12),"")</f>
        <v/>
      </c>
    </row>
    <row r="23">
      <c r="A23" s="27" t="inlineStr">
        <is>
          <t>TN-841NP</t>
        </is>
      </c>
      <c r="B23" s="28">
        <f>IFERROR(VLOOKUP(A23,Vozidlá!$A$3:$G$10,2,FALSE),"")</f>
        <v/>
      </c>
      <c r="C23" s="42">
        <f>COUNTIF('Evidencia tankovania'!$D$3:$D$12,A23)</f>
        <v/>
      </c>
      <c r="D23" s="72">
        <f>SUMIF('Evidencia tankovania'!$D$3:$D$12,A23,'Evidencia tankovania'!$I$3:$I$12)</f>
        <v/>
      </c>
      <c r="E23" s="73">
        <f>SUMIF('Evidencia tankovania'!$D$3:$D$12,A23,'Evidencia tankovania'!$O$3:$O$12)</f>
        <v/>
      </c>
      <c r="F23" s="63">
        <f>IFERROR(AVERAGEIF('Evidencia tankovania'!$D$3:$D$12,A23,'Evidencia tankovania'!$P$3:$P$12),"")</f>
        <v/>
      </c>
    </row>
    <row r="24"/>
    <row r="25"/>
    <row r="26">
      <c r="A26" s="30" t="inlineStr">
        <is>
          <t>Spotrebované palivo podľa typu</t>
        </is>
      </c>
    </row>
    <row r="27">
      <c r="A27" s="2" t="inlineStr">
        <is>
          <t>Typ paliva</t>
        </is>
      </c>
      <c r="B27" s="2" t="inlineStr">
        <is>
          <t>Litre spolu</t>
        </is>
      </c>
    </row>
    <row r="28">
      <c r="A28" s="45" t="inlineStr">
        <is>
          <t>Benzín</t>
        </is>
      </c>
      <c r="B28" s="74">
        <f>SUMIF('Evidencia tankovania'!$G$3:$G$12,A28,'Evidencia tankovania'!$I$3:$I$12)</f>
        <v/>
      </c>
    </row>
    <row r="29">
      <c r="A29" s="45" t="inlineStr">
        <is>
          <t>Nafta</t>
        </is>
      </c>
      <c r="B29" s="74">
        <f>SUMIF('Evidencia tankovania'!$G$3:$G$12,A29,'Evidencia tankovania'!$I$3:$I$12)</f>
        <v/>
      </c>
    </row>
  </sheetData>
  <mergeCells count="4">
    <mergeCell ref="A1:H1"/>
    <mergeCell ref="A3:B3"/>
    <mergeCell ref="A14:F14"/>
    <mergeCell ref="A26:B26"/>
  </mergeCells>
  <conditionalFormatting sqref="B11">
    <cfRule type="expression" priority="1" dxfId="0" stopIfTrue="1">
      <formula>$B$11="Nad normou"</formula>
    </cfRule>
    <cfRule type="expression" priority="2" dxfId="1" stopIfTrue="1">
      <formula>$B$11="V norme"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 ht="26" customHeight="1">
      <c r="A1" s="47" t="inlineStr">
        <is>
          <t>Návod na použitie – Spotreba paliva</t>
        </is>
      </c>
    </row>
    <row r="2"/>
    <row r="3">
      <c r="B3" s="30" t="inlineStr">
        <is>
          <t>1. Hárok „Evidencia tankovania“</t>
        </is>
      </c>
    </row>
    <row r="4" ht="32" customHeight="1">
      <c r="B4" s="48" t="inlineStr">
        <is>
          <t>Hlavná tabuľka tankovaní. Bledé žlté bunky (#FFFBEB) sú vstupné – vyplňujte dátum, evidenčné číslo, mesto, stav tachometra, natankované litre, cenu za liter bez DPH, sadzbu DPH a poznámku.</t>
        </is>
      </c>
    </row>
    <row r="5" ht="32" customHeight="1">
      <c r="B5" s="48" t="inlineStr">
        <is>
          <t>Stĺpce Vozidlo, Vodič a Typ paliva sa dopĺňajú automaticky pomocou funkcie VLOOKUP z hárku „Vozidlá“ podľa evidenčného čísla.</t>
        </is>
      </c>
    </row>
    <row r="6" ht="32" customHeight="1">
      <c r="B6" s="48" t="inlineStr">
        <is>
          <t>Ceny s DPH, celkové sumy, spotreba (l/100 km) a náklad na 1 km sa počítajú automaticky vzorcami. Spotreba a náklad na km sa vypočítajú až od druhého tankovania toho istého vozidla.</t>
        </is>
      </c>
    </row>
    <row r="7" ht="32" customHeight="1">
      <c r="B7" s="48" t="inlineStr">
        <is>
          <t>Typ paliva je možné vybrať len zo zoznamu: Benzín, Nafta, LPG, CNG, Elektromobilita (overenie údajov).</t>
        </is>
      </c>
    </row>
    <row r="8" ht="32" customHeight="1">
      <c r="B8" s="48" t="inlineStr">
        <is>
          <t>Spotreba nad 8 l/100 km sa zvýrazní červenou farbou, spotreba v norme zelenou.</t>
        </is>
      </c>
    </row>
    <row r="9"/>
    <row r="10">
      <c r="B10" s="30" t="inlineStr">
        <is>
          <t>2. Hárok „Vozidlá“</t>
        </is>
      </c>
    </row>
    <row r="11" ht="32" customHeight="1">
      <c r="B11" s="48" t="inlineStr">
        <is>
          <t>Pomocná tabuľka vozového parku – zdroj údajov pre VLOOKUP. Pri pridaní nového vozidla doplňte riadok a upravte rozsahy vzorcov.</t>
        </is>
      </c>
    </row>
    <row r="12" ht="32" customHeight="1">
      <c r="B12" s="48" t="inlineStr">
        <is>
          <t>Normovaná spotreba slúži na porovnanie so skutočnou spotrebou v hárku „Prehľad“.</t>
        </is>
      </c>
    </row>
    <row r="13"/>
    <row r="14">
      <c r="B14" s="30" t="inlineStr">
        <is>
          <t>3. Hárok „Prehľad“</t>
        </is>
      </c>
    </row>
    <row r="15" ht="32" customHeight="1">
      <c r="B15" s="48" t="inlineStr">
        <is>
          <t>Dashboard s kľúčovými ukazovateľmi: celkové litre, náklady s DPH, priemerná cena, priemerná a normovaná spotreba, podiel tankovaní na naftu a hodnotenie „Nad normou / V norme“.</t>
        </is>
      </c>
    </row>
    <row r="16" ht="32" customHeight="1">
      <c r="B16" s="48" t="inlineStr">
        <is>
          <t>Súhrnná tabuľka podľa vozidiel používa funkcie COUNTIF, SUMIF a AVERAGEIF.</t>
        </is>
      </c>
    </row>
    <row r="17" ht="32" customHeight="1">
      <c r="B17" s="48" t="inlineStr">
        <is>
          <t>Grafy: stĺpcový graf nákladov podľa vozidla, čiarový graf vývoja ceny za liter a koláčový graf podielu paliva podľa typu.</t>
        </is>
      </c>
    </row>
    <row r="18"/>
    <row r="19">
      <c r="B19" s="30" t="inlineStr">
        <is>
          <t>4. Formáty</t>
        </is>
      </c>
    </row>
    <row r="20" ht="32" customHeight="1">
      <c r="B20" s="48" t="inlineStr">
        <is>
          <t>Dátumy: DD.MM.YYYY, euro hodnoty: 1 234,56 €, percentá: 20,0 %.</t>
        </is>
      </c>
    </row>
    <row r="21" ht="32" customHeight="1">
      <c r="B21" s="48" t="inlineStr">
        <is>
          <t>Vzorové údaje sú z obdobia 05.01.2026 – 24.03.2026. Vlastné záznamy vkladajte pod vzorové riadky a skopírujte vzorce.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2026-07-29T04:31:25Z</dcterms:created>
  <dcterms:modified xmlns:dcterms="http://purl.org/dc/terms/" xmlns:xsi="http://www.w3.org/2001/XMLSchema-instance" xsi:type="dcterms:W3CDTF">2026-07-29T04:31:25Z</dcterms:modified>
</cp:coreProperties>
</file>